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13"/>
  </bookViews>
  <sheets>
    <sheet name="L1" sheetId="1" r:id="rId1"/>
    <sheet name="L2" sheetId="2" r:id="rId2"/>
    <sheet name="L4" sheetId="3" r:id="rId3"/>
    <sheet name="L5" sheetId="4" r:id="rId4"/>
    <sheet name="L6" sheetId="5" r:id="rId5"/>
    <sheet name="L7" sheetId="6" r:id="rId6"/>
    <sheet name="L10" sheetId="7" r:id="rId7"/>
    <sheet name="L11" sheetId="8" r:id="rId8"/>
    <sheet name="L25" sheetId="9" r:id="rId9"/>
    <sheet name="L36" sheetId="10" r:id="rId10"/>
    <sheet name="L37FPI" sheetId="11" r:id="rId11"/>
    <sheet name="L37Lives" sheetId="12" r:id="rId12"/>
    <sheet name="L38 FPI" sheetId="13" r:id="rId13"/>
    <sheet name="L38 NOP" sheetId="14" r:id="rId14"/>
  </sheets>
  <definedNames/>
  <calcPr fullCalcOnLoad="1"/>
</workbook>
</file>

<file path=xl/sharedStrings.xml><?xml version="1.0" encoding="utf-8"?>
<sst xmlns="http://schemas.openxmlformats.org/spreadsheetml/2006/main" count="1993" uniqueCount="352">
  <si>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</si>
  <si>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</si>
  <si>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</si>
  <si>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</si>
  <si>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</si>
  <si>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</si>
  <si>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</si>
  <si>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</si>
  <si>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</si>
  <si>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</si>
  <si>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</si>
  <si>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</si>
  <si>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</si>
  <si>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</si>
  <si>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</si>
  <si>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</si>
  <si>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</si>
  <si>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</si>
  <si>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</si>
  <si>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</si>
  <si>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</si>
  <si>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</si>
  <si>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</si>
  <si>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</si>
  <si>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</si>
  <si>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</si>
  <si>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</si>
  <si>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</si>
  <si>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</si>
  <si>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</si>
  <si>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</si>
  <si>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</si>
  <si>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</si>
  <si>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</si>
  <si>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</si>
  <si>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</si>
  <si>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</si>
  <si>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</si>
  <si>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</si>
  <si>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</si>
  <si>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</si>
  <si>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</si>
  <si>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</si>
  <si>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</si>
  <si>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</si>
  <si>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</si>
  <si>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</si>
  <si>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</si>
  <si>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</si>
  <si>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</si>
  <si>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</si>
  <si>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</si>
  <si>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</si>
  <si>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</si>
  <si>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</si>
  <si>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</si>
  <si>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</si>
  <si>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</si>
  <si>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</si>
  <si>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</si>
  <si>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</si>
  <si>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</si>
  <si>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</si>
  <si>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</si>
  <si>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</si>
  <si>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</si>
  <si>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</si>
  <si>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</si>
  <si>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</si>
  <si>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</si>
  <si>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</si>
  <si>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</si>
  <si>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</si>
  <si>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</si>
  <si>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</si>
  <si>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</si>
  <si>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</si>
  <si>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</si>
  <si>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</si>
  <si>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</si>
  <si>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</si>
  <si>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</si>
  <si>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</si>
  <si>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</si>
  <si>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</si>
  <si>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</si>
  <si>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</si>
  <si>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</si>
  <si>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</si>
  <si>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</si>
  <si>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</si>
  <si>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</si>
  <si>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</si>
  <si>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</si>
  <si>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</si>
  <si>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</si>
  <si>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</si>
  <si>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</si>
  <si>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</si>
  <si>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</si>
  <si>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</si>
  <si>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</si>
  <si>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</si>
  <si>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</si>
  <si>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</si>
  <si>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</si>
  <si>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</si>
  <si>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</si>
  <si>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</si>
  <si>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</si>
  <si>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</si>
  <si>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</si>
  <si>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</si>
  <si>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</si>
  <si>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</si>
  <si>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</si>
  <si>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</si>
  <si>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</si>
  <si>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</si>
  <si>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</si>
  <si>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</si>
  <si>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</si>
  <si>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</si>
  <si>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</si>
  <si>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</si>
  <si>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</si>
  <si>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</si>
  <si>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</si>
  <si>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</si>
  <si>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</si>
  <si>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</si>
  <si>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</si>
  <si>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</si>
  <si>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</si>
  <si>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</si>
  <si>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</si>
  <si>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</si>
  <si>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</si>
  <si>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</si>
  <si>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</si>
  <si>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</si>
  <si>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</si>
  <si>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</si>
  <si>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</si>
  <si>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</si>
  <si>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</si>
  <si>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</si>
  <si>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</si>
  <si>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</si>
  <si>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</si>
  <si>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</si>
  <si>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</si>
  <si>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</si>
  <si>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</si>
  <si>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</si>
  <si>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</si>
  <si>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</si>
  <si>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</si>
  <si>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</si>
  <si>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</si>
  <si>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</si>
  <si>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</si>
  <si>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</si>
  <si>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</si>
  <si>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</si>
  <si>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</si>
  <si>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</si>
  <si>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</si>
  <si>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</si>
  <si>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</si>
  <si>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</si>
  <si>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</si>
  <si>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</si>
  <si>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</si>
  <si>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</si>
  <si>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</si>
  <si>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</si>
  <si>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IDBI Federal Life Insurance Company Limited Nothing</t>
  </si>
  <si>
    <t>SBI Life Insurance Company Limited (In Crore)</t>
  </si>
  <si>
    <t>Reliance Nippon Life Insurance Company Limited  (In Crore)</t>
  </si>
  <si>
    <t>ICICI Prudential Life Insurance Company Limited  (In Crore)</t>
  </si>
  <si>
    <t xml:space="preserve">Edelweiss Tokio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</si>
  <si>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</si>
  <si>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</si>
  <si>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</si>
  <si>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</si>
  <si>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</si>
  <si>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</si>
  <si>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</si>
  <si>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</si>
  <si>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</si>
  <si>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</si>
  <si>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</si>
  <si>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</si>
  <si>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</si>
  <si>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</si>
  <si>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</si>
  <si>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</si>
  <si>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</si>
  <si>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</si>
  <si>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</si>
  <si>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</si>
  <si>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</si>
  <si>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</si>
  <si>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</si>
  <si>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</si>
  <si>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</si>
  <si>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</si>
  <si>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</si>
  <si>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</si>
  <si>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</si>
  <si>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</si>
  <si>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</si>
  <si>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</si>
  <si>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</si>
  <si>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</si>
  <si>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</si>
  <si>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</si>
  <si>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</si>
  <si>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</si>
  <si>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</si>
  <si>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</si>
  <si>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</si>
  <si>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</si>
  <si>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</si>
  <si>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</si>
  <si>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</si>
  <si>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</si>
  <si>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</si>
  <si>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</si>
  <si>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</si>
  <si>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</si>
  <si>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</si>
  <si>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</si>
  <si>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</si>
  <si>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</si>
  <si>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</si>
  <si>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</si>
  <si>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</si>
  <si>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</si>
  <si>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</si>
  <si>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</si>
  <si>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</si>
  <si>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</si>
  <si>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</si>
  <si>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</si>
  <si>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</si>
  <si>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</si>
  <si>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</si>
  <si>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</si>
  <si>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</si>
  <si>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</si>
  <si>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</si>
  <si>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</si>
  <si>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</si>
  <si>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</si>
  <si>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L25 :Geographical Representation of Life Insurance Business</t>
  </si>
  <si>
    <t>Rural(Individual)</t>
  </si>
  <si>
    <t>No. of Policies</t>
  </si>
  <si>
    <t xml:space="preserve">No. of Lives </t>
  </si>
  <si>
    <t xml:space="preserve">Premium (` in Crores)     </t>
  </si>
  <si>
    <t xml:space="preserve">Premium   (`in Crores)     </t>
  </si>
  <si>
    <t xml:space="preserve">Aditya Birla Sun Life Insurance Company Limited </t>
  </si>
  <si>
    <t>Urban(Individual)</t>
  </si>
  <si>
    <t xml:space="preserve">Bajaj Allianz Life Insurance Company Limited  </t>
  </si>
  <si>
    <t xml:space="preserve">Bharti AXA Life Insurance Private Limited  </t>
  </si>
  <si>
    <t xml:space="preserve">DHFL Pramerica Life Insurance Company Limited  </t>
  </si>
  <si>
    <t xml:space="preserve">Exide life Insurance Company Limited  </t>
  </si>
  <si>
    <t xml:space="preserve">Future Generali India Life Insurance Company Limited  </t>
  </si>
  <si>
    <t xml:space="preserve">HDFC Life Insurance Company Limited   </t>
  </si>
  <si>
    <t xml:space="preserve">Canara HSBC Oriental Bank of Commerce Life Insurance Company Limited </t>
  </si>
  <si>
    <t xml:space="preserve">Shriram Life Insurance Company Limited </t>
  </si>
  <si>
    <t>Life Industry Total</t>
  </si>
  <si>
    <t xml:space="preserve">PNB MetLife India Insurance Company Limited </t>
  </si>
  <si>
    <t>Current Tax (Credit)/Charge</t>
  </si>
  <si>
    <t>Provision for current tax</t>
  </si>
  <si>
    <t>Total (E)</t>
  </si>
  <si>
    <t>(c)Others</t>
  </si>
  <si>
    <t>Individual Business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</si>
  <si>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</si>
  <si>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</si>
  <si>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Sahara India Life Insurance Company Limited (Total 2018-19 &amp; 2017-18)</t>
  </si>
  <si>
    <t>For Q2 1920</t>
  </si>
  <si>
    <t>For Q2 1819</t>
  </si>
  <si>
    <t>Upto Q2 1920</t>
  </si>
  <si>
    <t>Upto Q2 1819</t>
  </si>
  <si>
    <t>AS at 30.09.2019</t>
  </si>
  <si>
    <t>AS at 30.09.2018</t>
  </si>
  <si>
    <t>Upto Q2 201920</t>
  </si>
  <si>
    <t>For Q2 201920</t>
  </si>
  <si>
    <t>(h) Non Linked</t>
  </si>
  <si>
    <t>8,65,83,746</t>
  </si>
  <si>
    <t>1,58,08,721</t>
  </si>
  <si>
    <t>6,86,45,631</t>
  </si>
  <si>
    <t>21,29,394</t>
  </si>
  <si>
    <t>68,77,701</t>
  </si>
  <si>
    <t>2,95,77,489</t>
  </si>
  <si>
    <t>13,64,59,765</t>
  </si>
  <si>
    <t>58,94,138</t>
  </si>
  <si>
    <t>95,16,566</t>
  </si>
  <si>
    <t>€ Transfer/Gain on revaluation/change in fair value</t>
  </si>
  <si>
    <t>First year Premium</t>
  </si>
  <si>
    <t xml:space="preserve"> Premium </t>
  </si>
  <si>
    <t xml:space="preserve"> No. of Lives </t>
  </si>
  <si>
    <t>Sum Assured,Whereever Applicable</t>
  </si>
  <si>
    <t>i) Individual Single Premium- (ISP)</t>
  </si>
  <si>
    <t>From 0-10000</t>
  </si>
  <si>
    <t>From 10,000-25,000</t>
  </si>
  <si>
    <t>From 25001-50,000</t>
  </si>
  <si>
    <t>From 50,001- 75,000</t>
  </si>
  <si>
    <t>From  75,000-100,000</t>
  </si>
  <si>
    <t>From 1,00,001 -1,25,000</t>
  </si>
  <si>
    <t>Above Rs. 1,25,000</t>
  </si>
  <si>
    <t>ii) Individual Single Premium (ISPA)- Annuity</t>
  </si>
  <si>
    <t>From 0-50000</t>
  </si>
  <si>
    <t>From 50,001-100,000</t>
  </si>
  <si>
    <t>From 1,00,001-150,000</t>
  </si>
  <si>
    <t>From 150,001- 2,00,000</t>
  </si>
  <si>
    <t>From  2,00,,001-250,000</t>
  </si>
  <si>
    <t>From 2,50,001 -3,00,000</t>
  </si>
  <si>
    <t>Above Rs. 3,00,000</t>
  </si>
  <si>
    <t>iii) Group Single Premium (GSP)</t>
  </si>
  <si>
    <t>iv) Group Single Premium- Annuity- GSPA</t>
  </si>
  <si>
    <t>v) Individual non Single Premium- INSP</t>
  </si>
  <si>
    <t>vi) Individual non Single Premium- Annuity- INSPA</t>
  </si>
  <si>
    <t>vii) Group Non Single Premium (GNSP)</t>
  </si>
  <si>
    <t>viii) Group Non Single Premium- Annuity- GNSPA</t>
  </si>
  <si>
    <t>Aviva Life Insurance Company India Limited (Registration Code: 0122)</t>
  </si>
  <si>
    <t>FORM L-36 :Premium and number of lives covered by policy type As on 30th September 2019</t>
  </si>
  <si>
    <t>9,87</t>
  </si>
  <si>
    <t>Aegon Life Insurance Company Limited (Lakhs)</t>
  </si>
  <si>
    <t>Aviva Life Insurance Company India Private Limited (Lakhs)</t>
  </si>
  <si>
    <t>Bajaj Allianz Life Insurance Company Limited (Lakhs)</t>
  </si>
  <si>
    <t>Bharti AXA Life Insurance Private Limited (Crores)</t>
  </si>
  <si>
    <t>Canara HSBC Oriental Bank of Commerce Life Insurance Company Limited (lakhs)</t>
  </si>
  <si>
    <t>DHFL Pramerica Life Insurance Company Limited (Lakhs)</t>
  </si>
  <si>
    <t>Edelweiss Tokio Life Insurance Company Limited (Crores)</t>
  </si>
  <si>
    <t>Exide life Insurance Company Limited (Lakhs)</t>
  </si>
  <si>
    <t>Future Generali India Life Insurance Company Limited (Lakhs)</t>
  </si>
  <si>
    <t>HDFC Life Insurance Company Limited (Lakhs)</t>
  </si>
  <si>
    <t>ICICI Prudential Life Insurance Company Limited (Lakhs)</t>
  </si>
  <si>
    <t>IDBI Federal Life Insurance Company Limited (Crores)</t>
  </si>
  <si>
    <t>IndiaFirst Life Insurance Company Limited (Lakhs)</t>
  </si>
  <si>
    <t>Kotak Mahindra Life Insurance Company Limited (Lakhs)</t>
  </si>
  <si>
    <t>Max Life Insurance Company Limited (Crores)</t>
  </si>
  <si>
    <t>PNB MetLife India Insurance Company Limited (Lakhs)</t>
  </si>
  <si>
    <t>Reliance Nippon Life Insurance Company Limited (Lakhs)</t>
  </si>
  <si>
    <t>SBI Life Insurance Company Limited (Crores)</t>
  </si>
  <si>
    <t>Shriram Life Insurance Company Limited (Lakhs)</t>
  </si>
  <si>
    <t>Star Union Dai-ichi Life Insurance Company Limited (Lakhs)</t>
  </si>
  <si>
    <t>Tata AIA Life Insurance Company Limited (Lakhs)</t>
  </si>
  <si>
    <t>Aditya Birla Sun Life Insurance Company Limited (Lakhs)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</si>
</sst>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8"/>
      <name val="Cambria"/>
      <family val="1"/>
    </font>
    <font>
      <b/>
      <sz val="8"/>
      <name val="Arial"/>
      <family val="2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i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sz val="8"/>
      <color indexed="8"/>
      <name val="Comic Sans MS"/>
      <family val="4"/>
    </font>
    <font>
      <b/>
      <sz val="9"/>
      <color indexed="49"/>
      <name val="Comic Sans MS"/>
      <family val="4"/>
    </font>
    <font>
      <sz val="9"/>
      <color indexed="49"/>
      <name val="Comic Sans MS"/>
      <family val="4"/>
    </font>
    <font>
      <b/>
      <sz val="8"/>
      <color indexed="49"/>
      <name val="Comic Sans MS"/>
      <family val="4"/>
    </font>
    <font>
      <sz val="11"/>
      <color indexed="49"/>
      <name val="Comic Sans MS"/>
      <family val="4"/>
    </font>
    <font>
      <b/>
      <sz val="10"/>
      <color indexed="49"/>
      <name val="Comic Sans MS"/>
      <family val="4"/>
    </font>
    <font>
      <b/>
      <sz val="11"/>
      <color indexed="49"/>
      <name val="Comic Sans MS"/>
      <family val="4"/>
    </font>
    <font>
      <b/>
      <sz val="9"/>
      <color indexed="10"/>
      <name val="Comic Sans MS"/>
      <family val="4"/>
    </font>
    <font>
      <sz val="9"/>
      <color indexed="62"/>
      <name val="Comic Sans MS"/>
      <family val="4"/>
    </font>
    <font>
      <b/>
      <sz val="9"/>
      <color indexed="62"/>
      <name val="Comic Sans MS"/>
      <family val="4"/>
    </font>
    <font>
      <sz val="11"/>
      <color indexed="62"/>
      <name val="Comic Sans MS"/>
      <family val="4"/>
    </font>
    <font>
      <b/>
      <sz val="8"/>
      <color indexed="62"/>
      <name val="Comic Sans MS"/>
      <family val="4"/>
    </font>
    <font>
      <sz val="8"/>
      <color indexed="62"/>
      <name val="Comic Sans MS"/>
      <family val="4"/>
    </font>
    <font>
      <b/>
      <sz val="11"/>
      <color indexed="62"/>
      <name val="Comic Sans MS"/>
      <family val="4"/>
    </font>
    <font>
      <b/>
      <sz val="10"/>
      <color indexed="62"/>
      <name val="Comic Sans MS"/>
      <family val="4"/>
    </font>
    <font>
      <b/>
      <sz val="11"/>
      <color indexed="8"/>
      <name val="Comic Sans MS"/>
      <family val="4"/>
    </font>
    <font>
      <sz val="8"/>
      <color indexed="8"/>
      <name val="CIDFontF"/>
      <family val="0"/>
    </font>
    <font>
      <sz val="8"/>
      <color indexed="10"/>
      <name val="Comic Sans MS"/>
      <family val="4"/>
    </font>
    <font>
      <b/>
      <sz val="8"/>
      <color indexed="30"/>
      <name val="Comic Sans MS"/>
      <family val="4"/>
    </font>
    <font>
      <b/>
      <sz val="11"/>
      <color indexed="30"/>
      <name val="Comic Sans MS"/>
      <family val="4"/>
    </font>
    <font>
      <b/>
      <sz val="10"/>
      <color indexed="30"/>
      <name val="Comic Sans MS"/>
      <family val="4"/>
    </font>
    <font>
      <b/>
      <i/>
      <sz val="9"/>
      <color indexed="62"/>
      <name val="Comic Sans MS"/>
      <family val="4"/>
    </font>
    <font>
      <b/>
      <sz val="10"/>
      <color indexed="8"/>
      <name val="Arial"/>
      <family val="2"/>
    </font>
    <font>
      <b/>
      <u val="single"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sz val="8"/>
      <color rgb="FF000000"/>
      <name val="CIDFontF"/>
      <family val="0"/>
    </font>
    <font>
      <sz val="8"/>
      <color rgb="FFFF0000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FF0000"/>
      <name val="Comic Sans MS"/>
      <family val="4"/>
    </font>
    <font>
      <sz val="10"/>
      <color rgb="FF000000"/>
      <name val="Comic Sans MS"/>
      <family val="4"/>
    </font>
    <font>
      <b/>
      <sz val="11"/>
      <color theme="1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  <font>
      <b/>
      <u val="single"/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446">
    <xf numFmtId="0" fontId="0" fillId="0" borderId="0" xfId="0" applyFont="1" applyAlignment="1">
      <alignment/>
    </xf>
    <xf numFmtId="0" fontId="81" fillId="0" borderId="10" xfId="0" applyFont="1" applyBorder="1" applyAlignment="1">
      <alignment horizontal="left" vertical="center"/>
    </xf>
    <xf numFmtId="2" fontId="82" fillId="0" borderId="11" xfId="0" applyNumberFormat="1" applyFont="1" applyBorder="1" applyAlignment="1">
      <alignment horizontal="left"/>
    </xf>
    <xf numFmtId="2" fontId="82" fillId="0" borderId="12" xfId="0" applyNumberFormat="1" applyFont="1" applyBorder="1" applyAlignment="1">
      <alignment horizontal="left"/>
    </xf>
    <xf numFmtId="2" fontId="82" fillId="0" borderId="10" xfId="0" applyNumberFormat="1" applyFont="1" applyBorder="1" applyAlignment="1">
      <alignment horizontal="left"/>
    </xf>
    <xf numFmtId="2" fontId="82" fillId="0" borderId="12" xfId="44" applyNumberFormat="1" applyFont="1" applyBorder="1" applyAlignment="1">
      <alignment horizontal="left"/>
    </xf>
    <xf numFmtId="2" fontId="82" fillId="0" borderId="10" xfId="44" applyNumberFormat="1" applyFont="1" applyBorder="1" applyAlignment="1">
      <alignment horizontal="left"/>
    </xf>
    <xf numFmtId="2" fontId="81" fillId="0" borderId="11" xfId="0" applyNumberFormat="1" applyFont="1" applyBorder="1" applyAlignment="1">
      <alignment horizontal="left"/>
    </xf>
    <xf numFmtId="2" fontId="81" fillId="0" borderId="12" xfId="0" applyNumberFormat="1" applyFont="1" applyBorder="1" applyAlignment="1">
      <alignment horizontal="left"/>
    </xf>
    <xf numFmtId="2" fontId="81" fillId="0" borderId="10" xfId="0" applyNumberFormat="1" applyFont="1" applyBorder="1" applyAlignment="1">
      <alignment horizontal="left"/>
    </xf>
    <xf numFmtId="2" fontId="82" fillId="0" borderId="13" xfId="0" applyNumberFormat="1" applyFont="1" applyBorder="1" applyAlignment="1">
      <alignment horizontal="left"/>
    </xf>
    <xf numFmtId="0" fontId="83" fillId="0" borderId="12" xfId="0" applyFont="1" applyBorder="1" applyAlignment="1">
      <alignment horizontal="left"/>
    </xf>
    <xf numFmtId="0" fontId="82" fillId="0" borderId="0" xfId="0" applyFont="1" applyAlignment="1">
      <alignment horizontal="left"/>
    </xf>
    <xf numFmtId="1" fontId="82" fillId="0" borderId="12" xfId="0" applyNumberFormat="1" applyFont="1" applyBorder="1" applyAlignment="1">
      <alignment horizontal="left" vertical="center"/>
    </xf>
    <xf numFmtId="1" fontId="81" fillId="0" borderId="12" xfId="0" applyNumberFormat="1" applyFont="1" applyBorder="1" applyAlignment="1">
      <alignment horizontal="left" vertical="center"/>
    </xf>
    <xf numFmtId="1" fontId="81" fillId="0" borderId="11" xfId="0" applyNumberFormat="1" applyFont="1" applyBorder="1" applyAlignment="1">
      <alignment horizontal="left" vertical="center"/>
    </xf>
    <xf numFmtId="1" fontId="81" fillId="0" borderId="14" xfId="0" applyNumberFormat="1" applyFont="1" applyBorder="1" applyAlignment="1">
      <alignment horizontal="left" vertical="center"/>
    </xf>
    <xf numFmtId="1" fontId="81" fillId="0" borderId="0" xfId="0" applyNumberFormat="1" applyFont="1" applyFill="1" applyBorder="1" applyAlignment="1">
      <alignment horizontal="left" vertical="center"/>
    </xf>
    <xf numFmtId="3" fontId="84" fillId="0" borderId="14" xfId="0" applyNumberFormat="1" applyFont="1" applyBorder="1" applyAlignment="1">
      <alignment horizontal="left"/>
    </xf>
    <xf numFmtId="3" fontId="84" fillId="0" borderId="12" xfId="0" applyNumberFormat="1" applyFont="1" applyBorder="1" applyAlignment="1">
      <alignment horizontal="left"/>
    </xf>
    <xf numFmtId="1" fontId="82" fillId="0" borderId="12" xfId="0" applyNumberFormat="1" applyFont="1" applyBorder="1" applyAlignment="1">
      <alignment horizontal="left"/>
    </xf>
    <xf numFmtId="1" fontId="82" fillId="0" borderId="11" xfId="0" applyNumberFormat="1" applyFont="1" applyBorder="1" applyAlignment="1">
      <alignment horizontal="left"/>
    </xf>
    <xf numFmtId="2" fontId="82" fillId="0" borderId="14" xfId="0" applyNumberFormat="1" applyFont="1" applyBorder="1" applyAlignment="1">
      <alignment horizontal="left"/>
    </xf>
    <xf numFmtId="1" fontId="82" fillId="0" borderId="14" xfId="0" applyNumberFormat="1" applyFont="1" applyBorder="1" applyAlignment="1">
      <alignment horizontal="left"/>
    </xf>
    <xf numFmtId="1" fontId="82" fillId="0" borderId="10" xfId="0" applyNumberFormat="1" applyFont="1" applyBorder="1" applyAlignment="1">
      <alignment horizontal="left"/>
    </xf>
    <xf numFmtId="1" fontId="82" fillId="0" borderId="12" xfId="44" applyNumberFormat="1" applyFont="1" applyBorder="1" applyAlignment="1">
      <alignment horizontal="left"/>
    </xf>
    <xf numFmtId="2" fontId="82" fillId="0" borderId="14" xfId="0" applyNumberFormat="1" applyFont="1" applyBorder="1" applyAlignment="1">
      <alignment horizontal="left" wrapText="1"/>
    </xf>
    <xf numFmtId="1" fontId="82" fillId="0" borderId="14" xfId="0" applyNumberFormat="1" applyFont="1" applyFill="1" applyBorder="1" applyAlignment="1">
      <alignment horizontal="left"/>
    </xf>
    <xf numFmtId="1" fontId="82" fillId="0" borderId="12" xfId="0" applyNumberFormat="1" applyFont="1" applyFill="1" applyBorder="1" applyAlignment="1">
      <alignment horizontal="left"/>
    </xf>
    <xf numFmtId="1" fontId="82" fillId="0" borderId="14" xfId="42" applyNumberFormat="1" applyFont="1" applyBorder="1" applyAlignment="1">
      <alignment horizontal="left"/>
    </xf>
    <xf numFmtId="1" fontId="82" fillId="0" borderId="12" xfId="42" applyNumberFormat="1" applyFont="1" applyBorder="1" applyAlignment="1">
      <alignment horizontal="left"/>
    </xf>
    <xf numFmtId="1" fontId="81" fillId="0" borderId="14" xfId="42" applyNumberFormat="1" applyFont="1" applyBorder="1" applyAlignment="1">
      <alignment horizontal="left"/>
    </xf>
    <xf numFmtId="1" fontId="81" fillId="0" borderId="12" xfId="42" applyNumberFormat="1" applyFont="1" applyBorder="1" applyAlignment="1">
      <alignment horizontal="left"/>
    </xf>
    <xf numFmtId="0" fontId="84" fillId="0" borderId="14" xfId="0" applyFont="1" applyBorder="1" applyAlignment="1">
      <alignment horizontal="left"/>
    </xf>
    <xf numFmtId="1" fontId="81" fillId="0" borderId="12" xfId="0" applyNumberFormat="1" applyFont="1" applyBorder="1" applyAlignment="1">
      <alignment horizontal="left"/>
    </xf>
    <xf numFmtId="1" fontId="81" fillId="0" borderId="11" xfId="0" applyNumberFormat="1" applyFont="1" applyBorder="1" applyAlignment="1">
      <alignment horizontal="left"/>
    </xf>
    <xf numFmtId="2" fontId="81" fillId="0" borderId="14" xfId="0" applyNumberFormat="1" applyFont="1" applyBorder="1" applyAlignment="1">
      <alignment horizontal="left"/>
    </xf>
    <xf numFmtId="1" fontId="81" fillId="0" borderId="14" xfId="0" applyNumberFormat="1" applyFont="1" applyBorder="1" applyAlignment="1">
      <alignment horizontal="left"/>
    </xf>
    <xf numFmtId="1" fontId="81" fillId="0" borderId="10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82" fillId="0" borderId="0" xfId="0" applyNumberFormat="1" applyFont="1" applyAlignment="1">
      <alignment horizontal="left"/>
    </xf>
    <xf numFmtId="1" fontId="81" fillId="0" borderId="15" xfId="0" applyNumberFormat="1" applyFont="1" applyBorder="1" applyAlignment="1">
      <alignment horizontal="left"/>
    </xf>
    <xf numFmtId="2" fontId="81" fillId="0" borderId="12" xfId="0" applyNumberFormat="1" applyFont="1" applyBorder="1" applyAlignment="1">
      <alignment horizontal="left" vertical="center"/>
    </xf>
    <xf numFmtId="1" fontId="82" fillId="0" borderId="15" xfId="44" applyNumberFormat="1" applyFont="1" applyBorder="1" applyAlignment="1">
      <alignment horizontal="left"/>
    </xf>
    <xf numFmtId="2" fontId="82" fillId="0" borderId="15" xfId="0" applyNumberFormat="1" applyFont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1" fontId="82" fillId="0" borderId="17" xfId="0" applyNumberFormat="1" applyFont="1" applyBorder="1" applyAlignment="1">
      <alignment horizontal="left" vertical="center"/>
    </xf>
    <xf numFmtId="1" fontId="82" fillId="0" borderId="15" xfId="0" applyNumberFormat="1" applyFont="1" applyBorder="1" applyAlignment="1">
      <alignment horizontal="left" vertical="center"/>
    </xf>
    <xf numFmtId="1" fontId="82" fillId="0" borderId="18" xfId="0" applyNumberFormat="1" applyFont="1" applyBorder="1" applyAlignment="1">
      <alignment horizontal="left"/>
    </xf>
    <xf numFmtId="1" fontId="82" fillId="0" borderId="15" xfId="0" applyNumberFormat="1" applyFont="1" applyBorder="1" applyAlignment="1">
      <alignment horizontal="left"/>
    </xf>
    <xf numFmtId="1" fontId="82" fillId="0" borderId="19" xfId="0" applyNumberFormat="1" applyFont="1" applyBorder="1" applyAlignment="1">
      <alignment horizontal="left"/>
    </xf>
    <xf numFmtId="1" fontId="82" fillId="0" borderId="17" xfId="0" applyNumberFormat="1" applyFont="1" applyBorder="1" applyAlignment="1">
      <alignment horizontal="left"/>
    </xf>
    <xf numFmtId="2" fontId="82" fillId="0" borderId="18" xfId="0" applyNumberFormat="1" applyFont="1" applyBorder="1" applyAlignment="1">
      <alignment horizontal="left"/>
    </xf>
    <xf numFmtId="2" fontId="82" fillId="0" borderId="19" xfId="0" applyNumberFormat="1" applyFont="1" applyBorder="1" applyAlignment="1">
      <alignment horizontal="left"/>
    </xf>
    <xf numFmtId="1" fontId="82" fillId="0" borderId="17" xfId="44" applyNumberFormat="1" applyFont="1" applyBorder="1" applyAlignment="1">
      <alignment horizontal="left"/>
    </xf>
    <xf numFmtId="1" fontId="82" fillId="0" borderId="19" xfId="44" applyNumberFormat="1" applyFont="1" applyBorder="1" applyAlignment="1">
      <alignment horizontal="left"/>
    </xf>
    <xf numFmtId="1" fontId="82" fillId="0" borderId="18" xfId="0" applyNumberFormat="1" applyFont="1" applyFill="1" applyBorder="1" applyAlignment="1">
      <alignment horizontal="left"/>
    </xf>
    <xf numFmtId="1" fontId="82" fillId="0" borderId="15" xfId="0" applyNumberFormat="1" applyFont="1" applyFill="1" applyBorder="1" applyAlignment="1">
      <alignment horizontal="left"/>
    </xf>
    <xf numFmtId="1" fontId="82" fillId="0" borderId="18" xfId="42" applyNumberFormat="1" applyFont="1" applyBorder="1" applyAlignment="1">
      <alignment horizontal="left"/>
    </xf>
    <xf numFmtId="1" fontId="82" fillId="0" borderId="15" xfId="42" applyNumberFormat="1" applyFont="1" applyBorder="1" applyAlignment="1">
      <alignment horizontal="left"/>
    </xf>
    <xf numFmtId="1" fontId="81" fillId="0" borderId="18" xfId="0" applyNumberFormat="1" applyFont="1" applyBorder="1" applyAlignment="1">
      <alignment horizontal="left"/>
    </xf>
    <xf numFmtId="1" fontId="81" fillId="0" borderId="20" xfId="0" applyNumberFormat="1" applyFont="1" applyBorder="1" applyAlignment="1">
      <alignment horizontal="left"/>
    </xf>
    <xf numFmtId="2" fontId="82" fillId="0" borderId="0" xfId="0" applyNumberFormat="1" applyFont="1" applyAlignment="1">
      <alignment horizontal="left"/>
    </xf>
    <xf numFmtId="1" fontId="82" fillId="0" borderId="11" xfId="0" applyNumberFormat="1" applyFont="1" applyBorder="1" applyAlignment="1">
      <alignment horizontal="left" vertical="center"/>
    </xf>
    <xf numFmtId="1" fontId="82" fillId="0" borderId="11" xfId="44" applyNumberFormat="1" applyFont="1" applyBorder="1" applyAlignment="1">
      <alignment horizontal="left"/>
    </xf>
    <xf numFmtId="1" fontId="81" fillId="0" borderId="13" xfId="0" applyNumberFormat="1" applyFont="1" applyBorder="1" applyAlignment="1">
      <alignment horizontal="left"/>
    </xf>
    <xf numFmtId="1" fontId="81" fillId="0" borderId="21" xfId="0" applyNumberFormat="1" applyFont="1" applyBorder="1" applyAlignment="1">
      <alignment horizontal="left"/>
    </xf>
    <xf numFmtId="2" fontId="82" fillId="0" borderId="22" xfId="0" applyNumberFormat="1" applyFont="1" applyBorder="1" applyAlignment="1">
      <alignment horizontal="left" wrapText="1"/>
    </xf>
    <xf numFmtId="0" fontId="86" fillId="0" borderId="0" xfId="0" applyFont="1" applyAlignment="1">
      <alignment horizontal="left"/>
    </xf>
    <xf numFmtId="2" fontId="82" fillId="0" borderId="12" xfId="0" applyNumberFormat="1" applyFont="1" applyBorder="1" applyAlignment="1">
      <alignment horizontal="left" vertical="center"/>
    </xf>
    <xf numFmtId="2" fontId="87" fillId="0" borderId="11" xfId="0" applyNumberFormat="1" applyFont="1" applyBorder="1" applyAlignment="1">
      <alignment horizontal="left"/>
    </xf>
    <xf numFmtId="2" fontId="87" fillId="0" borderId="12" xfId="0" applyNumberFormat="1" applyFont="1" applyBorder="1" applyAlignment="1">
      <alignment horizontal="left"/>
    </xf>
    <xf numFmtId="2" fontId="87" fillId="0" borderId="23" xfId="0" applyNumberFormat="1" applyFont="1" applyBorder="1" applyAlignment="1">
      <alignment horizontal="left"/>
    </xf>
    <xf numFmtId="2" fontId="87" fillId="0" borderId="10" xfId="0" applyNumberFormat="1" applyFont="1" applyBorder="1" applyAlignment="1">
      <alignment horizontal="left"/>
    </xf>
    <xf numFmtId="0" fontId="82" fillId="0" borderId="12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87" fillId="0" borderId="14" xfId="0" applyNumberFormat="1" applyFont="1" applyBorder="1" applyAlignment="1">
      <alignment horizontal="left"/>
    </xf>
    <xf numFmtId="164" fontId="83" fillId="0" borderId="12" xfId="0" applyNumberFormat="1" applyFont="1" applyBorder="1" applyAlignment="1">
      <alignment horizontal="left"/>
    </xf>
    <xf numFmtId="2" fontId="87" fillId="0" borderId="11" xfId="0" applyNumberFormat="1" applyFont="1" applyFill="1" applyBorder="1" applyAlignment="1">
      <alignment horizontal="left"/>
    </xf>
    <xf numFmtId="2" fontId="87" fillId="0" borderId="12" xfId="0" applyNumberFormat="1" applyFont="1" applyFill="1" applyBorder="1" applyAlignment="1">
      <alignment horizontal="left"/>
    </xf>
    <xf numFmtId="2" fontId="87" fillId="0" borderId="12" xfId="42" applyNumberFormat="1" applyFont="1" applyBorder="1" applyAlignment="1">
      <alignment horizontal="left"/>
    </xf>
    <xf numFmtId="2" fontId="87" fillId="0" borderId="10" xfId="42" applyNumberFormat="1" applyFont="1" applyBorder="1" applyAlignment="1">
      <alignment horizontal="left"/>
    </xf>
    <xf numFmtId="2" fontId="88" fillId="0" borderId="14" xfId="0" applyNumberFormat="1" applyFont="1" applyBorder="1" applyAlignment="1">
      <alignment horizontal="left"/>
    </xf>
    <xf numFmtId="2" fontId="87" fillId="0" borderId="11" xfId="42" applyNumberFormat="1" applyFont="1" applyBorder="1" applyAlignment="1">
      <alignment horizontal="left"/>
    </xf>
    <xf numFmtId="2" fontId="88" fillId="0" borderId="11" xfId="0" applyNumberFormat="1" applyFont="1" applyBorder="1" applyAlignment="1">
      <alignment horizontal="left"/>
    </xf>
    <xf numFmtId="3" fontId="83" fillId="0" borderId="12" xfId="0" applyNumberFormat="1" applyFont="1" applyBorder="1" applyAlignment="1">
      <alignment horizontal="left"/>
    </xf>
    <xf numFmtId="2" fontId="81" fillId="0" borderId="11" xfId="0" applyNumberFormat="1" applyFont="1" applyBorder="1" applyAlignment="1">
      <alignment horizontal="left" vertical="center"/>
    </xf>
    <xf numFmtId="2" fontId="88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86" fillId="0" borderId="0" xfId="0" applyNumberFormat="1" applyFont="1" applyAlignment="1">
      <alignment horizontal="left"/>
    </xf>
    <xf numFmtId="2" fontId="81" fillId="0" borderId="11" xfId="44" applyNumberFormat="1" applyFont="1" applyBorder="1" applyAlignment="1">
      <alignment horizontal="left"/>
    </xf>
    <xf numFmtId="2" fontId="81" fillId="0" borderId="12" xfId="44" applyNumberFormat="1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89" fillId="0" borderId="24" xfId="0" applyFont="1" applyBorder="1" applyAlignment="1">
      <alignment horizontal="left"/>
    </xf>
    <xf numFmtId="0" fontId="81" fillId="0" borderId="0" xfId="0" applyFont="1" applyAlignment="1">
      <alignment/>
    </xf>
    <xf numFmtId="0" fontId="90" fillId="0" borderId="0" xfId="0" applyFont="1" applyAlignment="1">
      <alignment horizontal="left"/>
    </xf>
    <xf numFmtId="2" fontId="81" fillId="0" borderId="14" xfId="0" applyNumberFormat="1" applyFont="1" applyBorder="1" applyAlignment="1">
      <alignment horizontal="left" vertical="center"/>
    </xf>
    <xf numFmtId="2" fontId="81" fillId="0" borderId="10" xfId="0" applyNumberFormat="1" applyFont="1" applyBorder="1" applyAlignment="1">
      <alignment horizontal="left" vertical="center"/>
    </xf>
    <xf numFmtId="0" fontId="81" fillId="0" borderId="0" xfId="0" applyFont="1" applyAlignment="1">
      <alignment horizontal="left"/>
    </xf>
    <xf numFmtId="2" fontId="81" fillId="0" borderId="23" xfId="0" applyNumberFormat="1" applyFont="1" applyBorder="1" applyAlignment="1">
      <alignment horizontal="left"/>
    </xf>
    <xf numFmtId="2" fontId="81" fillId="0" borderId="12" xfId="0" applyNumberFormat="1" applyFont="1" applyFill="1" applyBorder="1" applyAlignment="1">
      <alignment horizontal="left"/>
    </xf>
    <xf numFmtId="2" fontId="81" fillId="0" borderId="10" xfId="0" applyNumberFormat="1" applyFont="1" applyFill="1" applyBorder="1" applyAlignment="1">
      <alignment horizontal="left"/>
    </xf>
    <xf numFmtId="2" fontId="81" fillId="0" borderId="11" xfId="42" applyNumberFormat="1" applyFont="1" applyBorder="1" applyAlignment="1">
      <alignment horizontal="left"/>
    </xf>
    <xf numFmtId="2" fontId="81" fillId="0" borderId="12" xfId="42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81" fillId="0" borderId="11" xfId="0" applyNumberFormat="1" applyFont="1" applyBorder="1" applyAlignment="1">
      <alignment horizontal="left" wrapText="1"/>
    </xf>
    <xf numFmtId="0" fontId="89" fillId="0" borderId="25" xfId="0" applyFont="1" applyBorder="1" applyAlignment="1">
      <alignment horizontal="left"/>
    </xf>
    <xf numFmtId="0" fontId="86" fillId="0" borderId="0" xfId="0" applyFont="1" applyAlignment="1">
      <alignment/>
    </xf>
    <xf numFmtId="0" fontId="83" fillId="0" borderId="26" xfId="0" applyFont="1" applyBorder="1" applyAlignment="1">
      <alignment horizontal="left"/>
    </xf>
    <xf numFmtId="1" fontId="90" fillId="0" borderId="11" xfId="0" applyNumberFormat="1" applyFont="1" applyBorder="1" applyAlignment="1">
      <alignment horizontal="left" vertical="center"/>
    </xf>
    <xf numFmtId="0" fontId="91" fillId="0" borderId="12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91" fillId="0" borderId="0" xfId="0" applyFont="1" applyAlignment="1">
      <alignment horizontal="left"/>
    </xf>
    <xf numFmtId="2" fontId="91" fillId="0" borderId="12" xfId="0" applyNumberFormat="1" applyFont="1" applyBorder="1" applyAlignment="1">
      <alignment horizontal="left" vertical="center"/>
    </xf>
    <xf numFmtId="2" fontId="91" fillId="0" borderId="10" xfId="0" applyNumberFormat="1" applyFont="1" applyBorder="1" applyAlignment="1">
      <alignment horizontal="left" vertical="center"/>
    </xf>
    <xf numFmtId="2" fontId="91" fillId="0" borderId="11" xfId="0" applyNumberFormat="1" applyFont="1" applyBorder="1" applyAlignment="1">
      <alignment horizontal="left"/>
    </xf>
    <xf numFmtId="2" fontId="91" fillId="0" borderId="12" xfId="0" applyNumberFormat="1" applyFont="1" applyBorder="1" applyAlignment="1">
      <alignment horizontal="left"/>
    </xf>
    <xf numFmtId="2" fontId="91" fillId="0" borderId="10" xfId="0" applyNumberFormat="1" applyFont="1" applyBorder="1" applyAlignment="1">
      <alignment horizontal="left"/>
    </xf>
    <xf numFmtId="2" fontId="91" fillId="0" borderId="23" xfId="0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/>
    </xf>
    <xf numFmtId="1" fontId="91" fillId="0" borderId="12" xfId="0" applyNumberFormat="1" applyFont="1" applyBorder="1" applyAlignment="1">
      <alignment horizontal="left"/>
    </xf>
    <xf numFmtId="1" fontId="91" fillId="0" borderId="10" xfId="0" applyNumberFormat="1" applyFont="1" applyBorder="1" applyAlignment="1">
      <alignment horizontal="left"/>
    </xf>
    <xf numFmtId="2" fontId="91" fillId="0" borderId="11" xfId="44" applyNumberFormat="1" applyFont="1" applyBorder="1" applyAlignment="1">
      <alignment horizontal="left"/>
    </xf>
    <xf numFmtId="2" fontId="91" fillId="0" borderId="12" xfId="44" applyNumberFormat="1" applyFont="1" applyBorder="1" applyAlignment="1">
      <alignment horizontal="left"/>
    </xf>
    <xf numFmtId="2" fontId="91" fillId="0" borderId="10" xfId="44" applyNumberFormat="1" applyFont="1" applyBorder="1" applyAlignment="1">
      <alignment horizontal="left"/>
    </xf>
    <xf numFmtId="2" fontId="91" fillId="0" borderId="11" xfId="0" applyNumberFormat="1" applyFont="1" applyBorder="1" applyAlignment="1">
      <alignment horizontal="left" wrapText="1"/>
    </xf>
    <xf numFmtId="2" fontId="91" fillId="0" borderId="12" xfId="0" applyNumberFormat="1" applyFont="1" applyFill="1" applyBorder="1" applyAlignment="1">
      <alignment horizontal="left"/>
    </xf>
    <xf numFmtId="2" fontId="91" fillId="0" borderId="12" xfId="42" applyNumberFormat="1" applyFont="1" applyBorder="1" applyAlignment="1">
      <alignment horizontal="left"/>
    </xf>
    <xf numFmtId="2" fontId="90" fillId="0" borderId="11" xfId="0" applyNumberFormat="1" applyFont="1" applyBorder="1" applyAlignment="1">
      <alignment horizontal="left"/>
    </xf>
    <xf numFmtId="2" fontId="90" fillId="0" borderId="23" xfId="0" applyNumberFormat="1" applyFont="1" applyBorder="1" applyAlignment="1">
      <alignment horizontal="left"/>
    </xf>
    <xf numFmtId="2" fontId="90" fillId="0" borderId="27" xfId="0" applyNumberFormat="1" applyFont="1" applyBorder="1" applyAlignment="1">
      <alignment horizontal="left"/>
    </xf>
    <xf numFmtId="2" fontId="90" fillId="0" borderId="28" xfId="0" applyNumberFormat="1" applyFont="1" applyBorder="1" applyAlignment="1">
      <alignment horizontal="left"/>
    </xf>
    <xf numFmtId="2" fontId="90" fillId="0" borderId="12" xfId="0" applyNumberFormat="1" applyFont="1" applyBorder="1" applyAlignment="1">
      <alignment horizontal="left"/>
    </xf>
    <xf numFmtId="1" fontId="91" fillId="0" borderId="12" xfId="0" applyNumberFormat="1" applyFont="1" applyBorder="1" applyAlignment="1">
      <alignment horizontal="left" vertical="center"/>
    </xf>
    <xf numFmtId="1" fontId="91" fillId="0" borderId="10" xfId="0" applyNumberFormat="1" applyFont="1" applyBorder="1" applyAlignment="1">
      <alignment horizontal="left" vertical="center"/>
    </xf>
    <xf numFmtId="1" fontId="91" fillId="0" borderId="23" xfId="0" applyNumberFormat="1" applyFont="1" applyBorder="1" applyAlignment="1">
      <alignment horizontal="left"/>
    </xf>
    <xf numFmtId="1" fontId="91" fillId="0" borderId="0" xfId="0" applyNumberFormat="1" applyFont="1" applyBorder="1" applyAlignment="1">
      <alignment horizontal="left"/>
    </xf>
    <xf numFmtId="1" fontId="91" fillId="0" borderId="24" xfId="0" applyNumberFormat="1" applyFont="1" applyBorder="1" applyAlignment="1">
      <alignment horizontal="left"/>
    </xf>
    <xf numFmtId="1" fontId="91" fillId="0" borderId="16" xfId="0" applyNumberFormat="1" applyFont="1" applyBorder="1" applyAlignment="1">
      <alignment horizontal="left"/>
    </xf>
    <xf numFmtId="1" fontId="91" fillId="0" borderId="12" xfId="44" applyNumberFormat="1" applyFont="1" applyBorder="1" applyAlignment="1">
      <alignment horizontal="left"/>
    </xf>
    <xf numFmtId="1" fontId="91" fillId="0" borderId="10" xfId="44" applyNumberFormat="1" applyFont="1" applyBorder="1" applyAlignment="1">
      <alignment horizontal="left"/>
    </xf>
    <xf numFmtId="1" fontId="91" fillId="0" borderId="12" xfId="0" applyNumberFormat="1" applyFont="1" applyFill="1" applyBorder="1" applyAlignment="1">
      <alignment horizontal="left"/>
    </xf>
    <xf numFmtId="1" fontId="91" fillId="0" borderId="11" xfId="42" applyNumberFormat="1" applyFont="1" applyBorder="1" applyAlignment="1">
      <alignment horizontal="left"/>
    </xf>
    <xf numFmtId="1" fontId="91" fillId="0" borderId="12" xfId="42" applyNumberFormat="1" applyFont="1" applyBorder="1" applyAlignment="1">
      <alignment horizontal="left"/>
    </xf>
    <xf numFmtId="1" fontId="91" fillId="0" borderId="10" xfId="42" applyNumberFormat="1" applyFont="1" applyBorder="1" applyAlignment="1">
      <alignment horizontal="left"/>
    </xf>
    <xf numFmtId="1" fontId="90" fillId="0" borderId="11" xfId="0" applyNumberFormat="1" applyFont="1" applyBorder="1" applyAlignment="1">
      <alignment horizontal="left"/>
    </xf>
    <xf numFmtId="1" fontId="90" fillId="0" borderId="26" xfId="0" applyNumberFormat="1" applyFont="1" applyBorder="1" applyAlignment="1">
      <alignment horizontal="left"/>
    </xf>
    <xf numFmtId="0" fontId="92" fillId="0" borderId="26" xfId="0" applyFont="1" applyBorder="1" applyAlignment="1">
      <alignment horizontal="left"/>
    </xf>
    <xf numFmtId="1" fontId="90" fillId="0" borderId="14" xfId="0" applyNumberFormat="1" applyFont="1" applyBorder="1" applyAlignment="1">
      <alignment horizontal="left" vertical="center"/>
    </xf>
    <xf numFmtId="1" fontId="90" fillId="0" borderId="12" xfId="0" applyNumberFormat="1" applyFont="1" applyBorder="1" applyAlignment="1">
      <alignment horizontal="left"/>
    </xf>
    <xf numFmtId="1" fontId="90" fillId="0" borderId="10" xfId="0" applyNumberFormat="1" applyFont="1" applyBorder="1" applyAlignment="1">
      <alignment horizontal="left"/>
    </xf>
    <xf numFmtId="1" fontId="90" fillId="0" borderId="23" xfId="0" applyNumberFormat="1" applyFont="1" applyBorder="1" applyAlignment="1">
      <alignment horizontal="left"/>
    </xf>
    <xf numFmtId="1" fontId="86" fillId="0" borderId="0" xfId="0" applyNumberFormat="1" applyFont="1" applyAlignment="1">
      <alignment horizontal="left"/>
    </xf>
    <xf numFmtId="2" fontId="91" fillId="0" borderId="11" xfId="0" applyNumberFormat="1" applyFont="1" applyBorder="1" applyAlignment="1">
      <alignment horizontal="left" vertical="center"/>
    </xf>
    <xf numFmtId="2" fontId="91" fillId="0" borderId="14" xfId="0" applyNumberFormat="1" applyFont="1" applyBorder="1" applyAlignment="1">
      <alignment horizontal="left"/>
    </xf>
    <xf numFmtId="1" fontId="91" fillId="0" borderId="14" xfId="0" applyNumberFormat="1" applyFont="1" applyBorder="1" applyAlignment="1">
      <alignment horizontal="left"/>
    </xf>
    <xf numFmtId="1" fontId="90" fillId="0" borderId="14" xfId="0" applyNumberFormat="1" applyFont="1" applyBorder="1" applyAlignment="1">
      <alignment horizontal="left"/>
    </xf>
    <xf numFmtId="1" fontId="90" fillId="0" borderId="27" xfId="0" applyNumberFormat="1" applyFont="1" applyBorder="1" applyAlignment="1">
      <alignment horizontal="left"/>
    </xf>
    <xf numFmtId="1" fontId="90" fillId="0" borderId="28" xfId="0" applyNumberFormat="1" applyFont="1" applyBorder="1" applyAlignment="1">
      <alignment horizontal="left"/>
    </xf>
    <xf numFmtId="0" fontId="91" fillId="0" borderId="16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2" fontId="90" fillId="0" borderId="11" xfId="0" applyNumberFormat="1" applyFont="1" applyBorder="1" applyAlignment="1">
      <alignment horizontal="left" vertical="center"/>
    </xf>
    <xf numFmtId="2" fontId="90" fillId="0" borderId="12" xfId="0" applyNumberFormat="1" applyFont="1" applyBorder="1" applyAlignment="1">
      <alignment horizontal="left" vertical="center"/>
    </xf>
    <xf numFmtId="2" fontId="90" fillId="0" borderId="14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91" fillId="0" borderId="29" xfId="0" applyNumberFormat="1" applyFont="1" applyBorder="1" applyAlignment="1">
      <alignment horizontal="left" vertical="center"/>
    </xf>
    <xf numFmtId="2" fontId="91" fillId="0" borderId="30" xfId="0" applyNumberFormat="1" applyFont="1" applyBorder="1" applyAlignment="1">
      <alignment horizontal="left" vertical="center"/>
    </xf>
    <xf numFmtId="2" fontId="91" fillId="0" borderId="31" xfId="0" applyNumberFormat="1" applyFont="1" applyBorder="1" applyAlignment="1">
      <alignment horizontal="left"/>
    </xf>
    <xf numFmtId="2" fontId="91" fillId="0" borderId="30" xfId="0" applyNumberFormat="1" applyFont="1" applyBorder="1" applyAlignment="1">
      <alignment horizontal="left"/>
    </xf>
    <xf numFmtId="1" fontId="91" fillId="0" borderId="32" xfId="0" applyNumberFormat="1" applyFont="1" applyBorder="1" applyAlignment="1">
      <alignment horizontal="left"/>
    </xf>
    <xf numFmtId="1" fontId="91" fillId="0" borderId="31" xfId="0" applyNumberFormat="1" applyFont="1" applyBorder="1" applyAlignment="1">
      <alignment horizontal="left"/>
    </xf>
    <xf numFmtId="1" fontId="91" fillId="0" borderId="30" xfId="0" applyNumberFormat="1" applyFont="1" applyBorder="1" applyAlignment="1">
      <alignment horizontal="left"/>
    </xf>
    <xf numFmtId="2" fontId="91" fillId="0" borderId="29" xfId="0" applyNumberFormat="1" applyFont="1" applyBorder="1" applyAlignment="1">
      <alignment horizontal="left"/>
    </xf>
    <xf numFmtId="1" fontId="91" fillId="0" borderId="29" xfId="0" applyNumberFormat="1" applyFont="1" applyBorder="1" applyAlignment="1">
      <alignment horizontal="left"/>
    </xf>
    <xf numFmtId="1" fontId="91" fillId="0" borderId="33" xfId="0" applyNumberFormat="1" applyFont="1" applyBorder="1" applyAlignment="1">
      <alignment horizontal="left"/>
    </xf>
    <xf numFmtId="2" fontId="91" fillId="0" borderId="29" xfId="44" applyNumberFormat="1" applyFont="1" applyBorder="1" applyAlignment="1">
      <alignment horizontal="left"/>
    </xf>
    <xf numFmtId="2" fontId="91" fillId="0" borderId="30" xfId="44" applyNumberFormat="1" applyFont="1" applyBorder="1" applyAlignment="1">
      <alignment horizontal="left"/>
    </xf>
    <xf numFmtId="2" fontId="91" fillId="0" borderId="29" xfId="0" applyNumberFormat="1" applyFont="1" applyBorder="1" applyAlignment="1">
      <alignment horizontal="left" wrapText="1"/>
    </xf>
    <xf numFmtId="1" fontId="91" fillId="0" borderId="30" xfId="0" applyNumberFormat="1" applyFont="1" applyFill="1" applyBorder="1" applyAlignment="1">
      <alignment horizontal="left"/>
    </xf>
    <xf numFmtId="1" fontId="91" fillId="0" borderId="33" xfId="0" applyNumberFormat="1" applyFont="1" applyFill="1" applyBorder="1" applyAlignment="1">
      <alignment horizontal="left"/>
    </xf>
    <xf numFmtId="1" fontId="91" fillId="0" borderId="29" xfId="42" applyNumberFormat="1" applyFont="1" applyBorder="1" applyAlignment="1">
      <alignment horizontal="left"/>
    </xf>
    <xf numFmtId="1" fontId="91" fillId="0" borderId="30" xfId="42" applyNumberFormat="1" applyFont="1" applyBorder="1" applyAlignment="1">
      <alignment horizontal="left"/>
    </xf>
    <xf numFmtId="1" fontId="91" fillId="0" borderId="33" xfId="42" applyNumberFormat="1" applyFont="1" applyBorder="1" applyAlignment="1">
      <alignment horizontal="left"/>
    </xf>
    <xf numFmtId="1" fontId="90" fillId="0" borderId="29" xfId="0" applyNumberFormat="1" applyFont="1" applyBorder="1" applyAlignment="1">
      <alignment horizontal="left"/>
    </xf>
    <xf numFmtId="1" fontId="90" fillId="0" borderId="31" xfId="0" applyNumberFormat="1" applyFont="1" applyBorder="1" applyAlignment="1">
      <alignment horizontal="left"/>
    </xf>
    <xf numFmtId="1" fontId="90" fillId="0" borderId="34" xfId="0" applyNumberFormat="1" applyFont="1" applyBorder="1" applyAlignment="1">
      <alignment horizontal="left"/>
    </xf>
    <xf numFmtId="1" fontId="90" fillId="0" borderId="35" xfId="0" applyNumberFormat="1" applyFont="1" applyBorder="1" applyAlignment="1">
      <alignment horizontal="left"/>
    </xf>
    <xf numFmtId="0" fontId="91" fillId="0" borderId="36" xfId="0" applyFont="1" applyBorder="1" applyAlignment="1">
      <alignment horizontal="left"/>
    </xf>
    <xf numFmtId="0" fontId="91" fillId="0" borderId="37" xfId="0" applyFont="1" applyBorder="1" applyAlignment="1">
      <alignment horizontal="left"/>
    </xf>
    <xf numFmtId="0" fontId="91" fillId="0" borderId="38" xfId="0" applyFont="1" applyBorder="1" applyAlignment="1">
      <alignment horizontal="left"/>
    </xf>
    <xf numFmtId="1" fontId="91" fillId="0" borderId="38" xfId="0" applyNumberFormat="1" applyFont="1" applyBorder="1" applyAlignment="1">
      <alignment horizontal="left"/>
    </xf>
    <xf numFmtId="1" fontId="91" fillId="0" borderId="37" xfId="0" applyNumberFormat="1" applyFont="1" applyBorder="1" applyAlignment="1">
      <alignment horizontal="left"/>
    </xf>
    <xf numFmtId="1" fontId="91" fillId="0" borderId="36" xfId="0" applyNumberFormat="1" applyFont="1" applyBorder="1" applyAlignment="1">
      <alignment horizontal="left"/>
    </xf>
    <xf numFmtId="1" fontId="90" fillId="0" borderId="39" xfId="0" applyNumberFormat="1" applyFont="1" applyBorder="1" applyAlignment="1">
      <alignment horizontal="left"/>
    </xf>
    <xf numFmtId="1" fontId="90" fillId="0" borderId="40" xfId="0" applyNumberFormat="1" applyFont="1" applyBorder="1" applyAlignment="1">
      <alignment horizontal="left"/>
    </xf>
    <xf numFmtId="1" fontId="90" fillId="0" borderId="38" xfId="0" applyNumberFormat="1" applyFont="1" applyBorder="1" applyAlignment="1">
      <alignment horizontal="left"/>
    </xf>
    <xf numFmtId="0" fontId="91" fillId="0" borderId="24" xfId="0" applyFont="1" applyBorder="1" applyAlignment="1">
      <alignment horizontal="left"/>
    </xf>
    <xf numFmtId="1" fontId="91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92" fillId="0" borderId="41" xfId="0" applyFont="1" applyBorder="1" applyAlignment="1">
      <alignment horizontal="left"/>
    </xf>
    <xf numFmtId="0" fontId="79" fillId="0" borderId="0" xfId="0" applyFont="1" applyAlignment="1">
      <alignment/>
    </xf>
    <xf numFmtId="0" fontId="92" fillId="0" borderId="42" xfId="0" applyFont="1" applyBorder="1" applyAlignment="1">
      <alignment horizontal="left"/>
    </xf>
    <xf numFmtId="0" fontId="90" fillId="0" borderId="17" xfId="0" applyFont="1" applyBorder="1" applyAlignment="1">
      <alignment horizontal="left" vertical="center"/>
    </xf>
    <xf numFmtId="0" fontId="90" fillId="0" borderId="15" xfId="0" applyFont="1" applyBorder="1" applyAlignment="1">
      <alignment horizontal="left" vertical="center"/>
    </xf>
    <xf numFmtId="0" fontId="90" fillId="0" borderId="19" xfId="0" applyFont="1" applyBorder="1" applyAlignment="1">
      <alignment horizontal="left" vertical="center"/>
    </xf>
    <xf numFmtId="0" fontId="90" fillId="0" borderId="18" xfId="0" applyFont="1" applyBorder="1" applyAlignment="1">
      <alignment horizontal="left" vertical="center"/>
    </xf>
    <xf numFmtId="1" fontId="90" fillId="0" borderId="19" xfId="0" applyNumberFormat="1" applyFont="1" applyBorder="1" applyAlignment="1">
      <alignment horizontal="left" vertical="center"/>
    </xf>
    <xf numFmtId="1" fontId="90" fillId="0" borderId="18" xfId="0" applyNumberFormat="1" applyFont="1" applyBorder="1" applyAlignment="1">
      <alignment horizontal="left" vertical="center"/>
    </xf>
    <xf numFmtId="1" fontId="90" fillId="0" borderId="15" xfId="0" applyNumberFormat="1" applyFont="1" applyBorder="1" applyAlignment="1">
      <alignment horizontal="left" vertical="center"/>
    </xf>
    <xf numFmtId="0" fontId="90" fillId="0" borderId="43" xfId="0" applyFont="1" applyBorder="1" applyAlignment="1">
      <alignment horizontal="left" vertical="center"/>
    </xf>
    <xf numFmtId="1" fontId="90" fillId="0" borderId="17" xfId="0" applyNumberFormat="1" applyFont="1" applyBorder="1" applyAlignment="1">
      <alignment horizontal="left" vertical="center"/>
    </xf>
    <xf numFmtId="1" fontId="90" fillId="0" borderId="43" xfId="0" applyNumberFormat="1" applyFont="1" applyBorder="1" applyAlignment="1">
      <alignment horizontal="left" vertical="center"/>
    </xf>
    <xf numFmtId="1" fontId="91" fillId="0" borderId="15" xfId="0" applyNumberFormat="1" applyFont="1" applyBorder="1" applyAlignment="1">
      <alignment horizontal="left"/>
    </xf>
    <xf numFmtId="1" fontId="91" fillId="0" borderId="19" xfId="0" applyNumberFormat="1" applyFont="1" applyBorder="1" applyAlignment="1">
      <alignment horizontal="left"/>
    </xf>
    <xf numFmtId="1" fontId="91" fillId="0" borderId="0" xfId="0" applyNumberFormat="1" applyFont="1" applyAlignment="1">
      <alignment/>
    </xf>
    <xf numFmtId="1" fontId="83" fillId="0" borderId="23" xfId="0" applyNumberFormat="1" applyFont="1" applyBorder="1" applyAlignment="1">
      <alignment horizontal="left"/>
    </xf>
    <xf numFmtId="1" fontId="92" fillId="0" borderId="23" xfId="0" applyNumberFormat="1" applyFont="1" applyBorder="1" applyAlignment="1">
      <alignment horizontal="left"/>
    </xf>
    <xf numFmtId="1" fontId="83" fillId="0" borderId="44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left" vertical="center"/>
    </xf>
    <xf numFmtId="1" fontId="87" fillId="0" borderId="10" xfId="0" applyNumberFormat="1" applyFont="1" applyBorder="1" applyAlignment="1">
      <alignment horizontal="left" vertical="center"/>
    </xf>
    <xf numFmtId="1" fontId="87" fillId="0" borderId="14" xfId="0" applyNumberFormat="1" applyFont="1" applyBorder="1" applyAlignment="1">
      <alignment horizontal="left"/>
    </xf>
    <xf numFmtId="1" fontId="87" fillId="0" borderId="12" xfId="0" applyNumberFormat="1" applyFont="1" applyBorder="1" applyAlignment="1">
      <alignment horizontal="left"/>
    </xf>
    <xf numFmtId="1" fontId="87" fillId="0" borderId="10" xfId="0" applyNumberFormat="1" applyFont="1" applyBorder="1" applyAlignment="1">
      <alignment horizontal="left"/>
    </xf>
    <xf numFmtId="1" fontId="92" fillId="0" borderId="12" xfId="0" applyNumberFormat="1" applyFont="1" applyBorder="1" applyAlignment="1">
      <alignment horizontal="left"/>
    </xf>
    <xf numFmtId="1" fontId="87" fillId="0" borderId="11" xfId="42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left" vertical="center"/>
    </xf>
    <xf numFmtId="1" fontId="88" fillId="0" borderId="10" xfId="0" applyNumberFormat="1" applyFont="1" applyBorder="1" applyAlignment="1">
      <alignment horizontal="left" vertical="center"/>
    </xf>
    <xf numFmtId="1" fontId="88" fillId="0" borderId="11" xfId="0" applyNumberFormat="1" applyFont="1" applyBorder="1" applyAlignment="1">
      <alignment horizontal="left"/>
    </xf>
    <xf numFmtId="1" fontId="83" fillId="0" borderId="45" xfId="0" applyNumberFormat="1" applyFont="1" applyBorder="1" applyAlignment="1">
      <alignment horizontal="left"/>
    </xf>
    <xf numFmtId="1" fontId="87" fillId="0" borderId="30" xfId="0" applyNumberFormat="1" applyFont="1" applyBorder="1" applyAlignment="1">
      <alignment horizontal="left"/>
    </xf>
    <xf numFmtId="1" fontId="87" fillId="0" borderId="29" xfId="0" applyNumberFormat="1" applyFont="1" applyBorder="1" applyAlignment="1">
      <alignment horizontal="left" vertical="center"/>
    </xf>
    <xf numFmtId="1" fontId="87" fillId="0" borderId="31" xfId="0" applyNumberFormat="1" applyFont="1" applyBorder="1" applyAlignment="1">
      <alignment horizontal="left"/>
    </xf>
    <xf numFmtId="1" fontId="81" fillId="0" borderId="19" xfId="0" applyNumberFormat="1" applyFont="1" applyBorder="1" applyAlignment="1">
      <alignment horizontal="left"/>
    </xf>
    <xf numFmtId="1" fontId="82" fillId="0" borderId="23" xfId="0" applyNumberFormat="1" applyFont="1" applyBorder="1" applyAlignment="1">
      <alignment horizontal="left" vertical="center"/>
    </xf>
    <xf numFmtId="1" fontId="82" fillId="0" borderId="27" xfId="0" applyNumberFormat="1" applyFont="1" applyBorder="1" applyAlignment="1">
      <alignment horizontal="left" vertical="center"/>
    </xf>
    <xf numFmtId="1" fontId="82" fillId="0" borderId="11" xfId="42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2" fontId="82" fillId="0" borderId="23" xfId="0" applyNumberFormat="1" applyFont="1" applyBorder="1" applyAlignment="1">
      <alignment horizontal="left"/>
    </xf>
    <xf numFmtId="2" fontId="82" fillId="0" borderId="11" xfId="44" applyNumberFormat="1" applyFont="1" applyBorder="1" applyAlignment="1">
      <alignment horizontal="left"/>
    </xf>
    <xf numFmtId="2" fontId="82" fillId="0" borderId="12" xfId="0" applyNumberFormat="1" applyFont="1" applyFill="1" applyBorder="1" applyAlignment="1">
      <alignment horizontal="left"/>
    </xf>
    <xf numFmtId="2" fontId="82" fillId="0" borderId="12" xfId="42" applyNumberFormat="1" applyFont="1" applyBorder="1" applyAlignment="1">
      <alignment horizontal="left"/>
    </xf>
    <xf numFmtId="2" fontId="82" fillId="0" borderId="27" xfId="0" applyNumberFormat="1" applyFont="1" applyBorder="1" applyAlignment="1">
      <alignment horizontal="left" vertical="center"/>
    </xf>
    <xf numFmtId="1" fontId="82" fillId="0" borderId="0" xfId="0" applyNumberFormat="1" applyFont="1" applyFill="1" applyAlignment="1">
      <alignment horizontal="left"/>
    </xf>
    <xf numFmtId="1" fontId="82" fillId="0" borderId="0" xfId="0" applyNumberFormat="1" applyFont="1" applyAlignment="1">
      <alignment/>
    </xf>
    <xf numFmtId="1" fontId="82" fillId="0" borderId="46" xfId="0" applyNumberFormat="1" applyFont="1" applyBorder="1" applyAlignment="1">
      <alignment horizontal="left"/>
    </xf>
    <xf numFmtId="0" fontId="90" fillId="0" borderId="47" xfId="0" applyFont="1" applyBorder="1" applyAlignment="1">
      <alignment horizontal="left" vertical="center"/>
    </xf>
    <xf numFmtId="0" fontId="90" fillId="0" borderId="48" xfId="0" applyFont="1" applyBorder="1" applyAlignment="1">
      <alignment horizontal="left" vertical="center"/>
    </xf>
    <xf numFmtId="0" fontId="90" fillId="0" borderId="49" xfId="0" applyFont="1" applyBorder="1" applyAlignment="1">
      <alignment horizontal="left" vertical="center"/>
    </xf>
    <xf numFmtId="1" fontId="91" fillId="0" borderId="14" xfId="0" applyNumberFormat="1" applyFont="1" applyFill="1" applyBorder="1" applyAlignment="1">
      <alignment horizontal="left"/>
    </xf>
    <xf numFmtId="1" fontId="91" fillId="0" borderId="31" xfId="0" applyNumberFormat="1" applyFont="1" applyFill="1" applyBorder="1" applyAlignment="1">
      <alignment horizontal="left"/>
    </xf>
    <xf numFmtId="1" fontId="83" fillId="0" borderId="12" xfId="0" applyNumberFormat="1" applyFont="1" applyBorder="1" applyAlignment="1">
      <alignment horizontal="left"/>
    </xf>
    <xf numFmtId="0" fontId="90" fillId="0" borderId="50" xfId="0" applyFont="1" applyBorder="1" applyAlignment="1">
      <alignment horizontal="left" vertical="center"/>
    </xf>
    <xf numFmtId="0" fontId="90" fillId="0" borderId="51" xfId="0" applyFont="1" applyBorder="1" applyAlignment="1">
      <alignment horizontal="left" vertical="center"/>
    </xf>
    <xf numFmtId="1" fontId="83" fillId="0" borderId="47" xfId="0" applyNumberFormat="1" applyFont="1" applyBorder="1" applyAlignment="1">
      <alignment horizontal="left"/>
    </xf>
    <xf numFmtId="1" fontId="83" fillId="0" borderId="48" xfId="0" applyNumberFormat="1" applyFont="1" applyBorder="1" applyAlignment="1">
      <alignment horizontal="left"/>
    </xf>
    <xf numFmtId="1" fontId="83" fillId="0" borderId="49" xfId="0" applyNumberFormat="1" applyFont="1" applyBorder="1" applyAlignment="1">
      <alignment horizontal="left"/>
    </xf>
    <xf numFmtId="1" fontId="83" fillId="0" borderId="11" xfId="0" applyNumberFormat="1" applyFont="1" applyBorder="1" applyAlignment="1">
      <alignment horizontal="left"/>
    </xf>
    <xf numFmtId="1" fontId="83" fillId="0" borderId="10" xfId="0" applyNumberFormat="1" applyFont="1" applyBorder="1" applyAlignment="1">
      <alignment horizontal="left"/>
    </xf>
    <xf numFmtId="1" fontId="91" fillId="0" borderId="21" xfId="0" applyNumberFormat="1" applyFont="1" applyBorder="1" applyAlignment="1">
      <alignment horizontal="left"/>
    </xf>
    <xf numFmtId="1" fontId="91" fillId="0" borderId="13" xfId="0" applyNumberFormat="1" applyFont="1" applyBorder="1" applyAlignment="1">
      <alignment horizontal="left"/>
    </xf>
    <xf numFmtId="1" fontId="91" fillId="0" borderId="46" xfId="0" applyNumberFormat="1" applyFont="1" applyBorder="1" applyAlignment="1">
      <alignment horizontal="left"/>
    </xf>
    <xf numFmtId="0" fontId="91" fillId="0" borderId="39" xfId="0" applyFont="1" applyBorder="1" applyAlignment="1">
      <alignment horizontal="left"/>
    </xf>
    <xf numFmtId="0" fontId="91" fillId="0" borderId="52" xfId="0" applyFont="1" applyBorder="1" applyAlignment="1">
      <alignment horizontal="left"/>
    </xf>
    <xf numFmtId="0" fontId="91" fillId="0" borderId="53" xfId="0" applyFont="1" applyBorder="1" applyAlignment="1">
      <alignment horizontal="left"/>
    </xf>
    <xf numFmtId="2" fontId="82" fillId="0" borderId="14" xfId="0" applyNumberFormat="1" applyFont="1" applyBorder="1" applyAlignment="1">
      <alignment horizontal="left" vertical="center"/>
    </xf>
    <xf numFmtId="0" fontId="83" fillId="0" borderId="54" xfId="0" applyFont="1" applyBorder="1" applyAlignment="1">
      <alignment horizontal="left"/>
    </xf>
    <xf numFmtId="2" fontId="88" fillId="0" borderId="26" xfId="0" applyNumberFormat="1" applyFont="1" applyBorder="1" applyAlignment="1">
      <alignment horizontal="left"/>
    </xf>
    <xf numFmtId="0" fontId="83" fillId="0" borderId="41" xfId="0" applyFont="1" applyBorder="1" applyAlignment="1">
      <alignment horizontal="left"/>
    </xf>
    <xf numFmtId="2" fontId="87" fillId="0" borderId="29" xfId="0" applyNumberFormat="1" applyFont="1" applyBorder="1" applyAlignment="1">
      <alignment horizontal="left"/>
    </xf>
    <xf numFmtId="2" fontId="87" fillId="0" borderId="30" xfId="0" applyNumberFormat="1" applyFont="1" applyBorder="1" applyAlignment="1">
      <alignment horizontal="left"/>
    </xf>
    <xf numFmtId="2" fontId="87" fillId="0" borderId="33" xfId="0" applyNumberFormat="1" applyFont="1" applyBorder="1" applyAlignment="1">
      <alignment horizontal="left"/>
    </xf>
    <xf numFmtId="2" fontId="87" fillId="0" borderId="32" xfId="0" applyNumberFormat="1" applyFont="1" applyBorder="1" applyAlignment="1">
      <alignment horizontal="left"/>
    </xf>
    <xf numFmtId="2" fontId="87" fillId="0" borderId="31" xfId="0" applyNumberFormat="1" applyFont="1" applyBorder="1" applyAlignment="1">
      <alignment horizontal="left"/>
    </xf>
    <xf numFmtId="2" fontId="87" fillId="0" borderId="29" xfId="0" applyNumberFormat="1" applyFont="1" applyFill="1" applyBorder="1" applyAlignment="1">
      <alignment horizontal="left"/>
    </xf>
    <xf numFmtId="2" fontId="87" fillId="0" borderId="30" xfId="0" applyNumberFormat="1" applyFont="1" applyFill="1" applyBorder="1" applyAlignment="1">
      <alignment horizontal="left"/>
    </xf>
    <xf numFmtId="2" fontId="87" fillId="0" borderId="30" xfId="42" applyNumberFormat="1" applyFont="1" applyBorder="1" applyAlignment="1">
      <alignment horizontal="left"/>
    </xf>
    <xf numFmtId="2" fontId="87" fillId="0" borderId="32" xfId="42" applyNumberFormat="1" applyFont="1" applyBorder="1" applyAlignment="1">
      <alignment horizontal="left"/>
    </xf>
    <xf numFmtId="2" fontId="87" fillId="0" borderId="29" xfId="42" applyNumberFormat="1" applyFont="1" applyBorder="1" applyAlignment="1">
      <alignment horizontal="left"/>
    </xf>
    <xf numFmtId="2" fontId="88" fillId="0" borderId="29" xfId="0" applyNumberFormat="1" applyFont="1" applyBorder="1" applyAlignment="1">
      <alignment horizontal="left"/>
    </xf>
    <xf numFmtId="2" fontId="88" fillId="0" borderId="41" xfId="0" applyNumberFormat="1" applyFont="1" applyBorder="1" applyAlignment="1">
      <alignment horizontal="left"/>
    </xf>
    <xf numFmtId="2" fontId="87" fillId="0" borderId="55" xfId="0" applyNumberFormat="1" applyFont="1" applyBorder="1" applyAlignment="1">
      <alignment horizontal="left"/>
    </xf>
    <xf numFmtId="2" fontId="87" fillId="0" borderId="56" xfId="0" applyNumberFormat="1" applyFont="1" applyBorder="1" applyAlignment="1">
      <alignment horizontal="left"/>
    </xf>
    <xf numFmtId="2" fontId="87" fillId="0" borderId="57" xfId="0" applyNumberFormat="1" applyFont="1" applyBorder="1" applyAlignment="1">
      <alignment horizontal="left"/>
    </xf>
    <xf numFmtId="2" fontId="87" fillId="0" borderId="58" xfId="0" applyNumberFormat="1" applyFont="1" applyBorder="1" applyAlignment="1">
      <alignment horizontal="left"/>
    </xf>
    <xf numFmtId="2" fontId="87" fillId="0" borderId="59" xfId="0" applyNumberFormat="1" applyFont="1" applyBorder="1" applyAlignment="1">
      <alignment horizontal="left"/>
    </xf>
    <xf numFmtId="2" fontId="87" fillId="0" borderId="55" xfId="0" applyNumberFormat="1" applyFont="1" applyFill="1" applyBorder="1" applyAlignment="1">
      <alignment horizontal="left"/>
    </xf>
    <xf numFmtId="2" fontId="87" fillId="0" borderId="56" xfId="0" applyNumberFormat="1" applyFont="1" applyFill="1" applyBorder="1" applyAlignment="1">
      <alignment horizontal="left"/>
    </xf>
    <xf numFmtId="2" fontId="87" fillId="0" borderId="56" xfId="42" applyNumberFormat="1" applyFont="1" applyBorder="1" applyAlignment="1">
      <alignment horizontal="left"/>
    </xf>
    <xf numFmtId="2" fontId="87" fillId="0" borderId="58" xfId="42" applyNumberFormat="1" applyFont="1" applyBorder="1" applyAlignment="1">
      <alignment horizontal="left"/>
    </xf>
    <xf numFmtId="2" fontId="88" fillId="0" borderId="59" xfId="0" applyNumberFormat="1" applyFont="1" applyBorder="1" applyAlignment="1">
      <alignment horizontal="left"/>
    </xf>
    <xf numFmtId="2" fontId="87" fillId="0" borderId="55" xfId="42" applyNumberFormat="1" applyFont="1" applyBorder="1" applyAlignment="1">
      <alignment horizontal="left"/>
    </xf>
    <xf numFmtId="2" fontId="88" fillId="0" borderId="55" xfId="0" applyNumberFormat="1" applyFont="1" applyBorder="1" applyAlignment="1">
      <alignment horizontal="left"/>
    </xf>
    <xf numFmtId="2" fontId="88" fillId="0" borderId="60" xfId="0" applyNumberFormat="1" applyFont="1" applyBorder="1" applyAlignment="1">
      <alignment horizontal="left"/>
    </xf>
    <xf numFmtId="2" fontId="82" fillId="0" borderId="31" xfId="0" applyNumberFormat="1" applyFont="1" applyBorder="1" applyAlignment="1">
      <alignment horizontal="left" vertical="center"/>
    </xf>
    <xf numFmtId="2" fontId="82" fillId="0" borderId="30" xfId="0" applyNumberFormat="1" applyFont="1" applyBorder="1" applyAlignment="1">
      <alignment horizontal="left" vertical="center"/>
    </xf>
    <xf numFmtId="2" fontId="82" fillId="0" borderId="29" xfId="0" applyNumberFormat="1" applyFont="1" applyBorder="1" applyAlignment="1">
      <alignment horizontal="left"/>
    </xf>
    <xf numFmtId="0" fontId="82" fillId="0" borderId="30" xfId="0" applyFont="1" applyBorder="1" applyAlignment="1">
      <alignment horizontal="left"/>
    </xf>
    <xf numFmtId="0" fontId="82" fillId="0" borderId="32" xfId="0" applyFont="1" applyBorder="1" applyAlignment="1">
      <alignment horizontal="left"/>
    </xf>
    <xf numFmtId="2" fontId="82" fillId="0" borderId="31" xfId="0" applyNumberFormat="1" applyFont="1" applyBorder="1" applyAlignment="1">
      <alignment horizontal="left"/>
    </xf>
    <xf numFmtId="2" fontId="82" fillId="0" borderId="30" xfId="0" applyNumberFormat="1" applyFont="1" applyBorder="1" applyAlignment="1">
      <alignment horizontal="left"/>
    </xf>
    <xf numFmtId="2" fontId="82" fillId="0" borderId="32" xfId="0" applyNumberFormat="1" applyFont="1" applyBorder="1" applyAlignment="1">
      <alignment horizontal="left"/>
    </xf>
    <xf numFmtId="164" fontId="83" fillId="0" borderId="30" xfId="0" applyNumberFormat="1" applyFont="1" applyBorder="1" applyAlignment="1">
      <alignment horizontal="left"/>
    </xf>
    <xf numFmtId="0" fontId="91" fillId="0" borderId="60" xfId="0" applyFont="1" applyBorder="1" applyAlignment="1">
      <alignment horizontal="left"/>
    </xf>
    <xf numFmtId="2" fontId="81" fillId="0" borderId="59" xfId="0" applyNumberFormat="1" applyFont="1" applyBorder="1" applyAlignment="1">
      <alignment horizontal="left" vertical="center"/>
    </xf>
    <xf numFmtId="2" fontId="81" fillId="0" borderId="56" xfId="0" applyNumberFormat="1" applyFont="1" applyBorder="1" applyAlignment="1">
      <alignment horizontal="left" vertical="center"/>
    </xf>
    <xf numFmtId="2" fontId="81" fillId="0" borderId="57" xfId="0" applyNumberFormat="1" applyFont="1" applyBorder="1" applyAlignment="1">
      <alignment horizontal="left" vertical="center"/>
    </xf>
    <xf numFmtId="2" fontId="81" fillId="0" borderId="55" xfId="0" applyNumberFormat="1" applyFont="1" applyBorder="1" applyAlignment="1">
      <alignment horizontal="left"/>
    </xf>
    <xf numFmtId="0" fontId="81" fillId="0" borderId="56" xfId="0" applyFont="1" applyBorder="1" applyAlignment="1">
      <alignment horizontal="left"/>
    </xf>
    <xf numFmtId="0" fontId="81" fillId="0" borderId="58" xfId="0" applyFont="1" applyBorder="1" applyAlignment="1">
      <alignment horizontal="left"/>
    </xf>
    <xf numFmtId="2" fontId="81" fillId="0" borderId="56" xfId="0" applyNumberFormat="1" applyFont="1" applyBorder="1" applyAlignment="1">
      <alignment horizontal="left"/>
    </xf>
    <xf numFmtId="2" fontId="81" fillId="0" borderId="58" xfId="0" applyNumberFormat="1" applyFont="1" applyBorder="1" applyAlignment="1">
      <alignment horizontal="left"/>
    </xf>
    <xf numFmtId="0" fontId="91" fillId="0" borderId="56" xfId="0" applyFont="1" applyBorder="1" applyAlignment="1">
      <alignment horizontal="left"/>
    </xf>
    <xf numFmtId="0" fontId="91" fillId="0" borderId="58" xfId="0" applyFont="1" applyBorder="1" applyAlignment="1">
      <alignment horizontal="left"/>
    </xf>
    <xf numFmtId="1" fontId="84" fillId="0" borderId="26" xfId="0" applyNumberFormat="1" applyFont="1" applyFill="1" applyBorder="1" applyAlignment="1">
      <alignment horizontal="left" vertical="top" wrapText="1"/>
    </xf>
    <xf numFmtId="1" fontId="5" fillId="0" borderId="26" xfId="0" applyNumberFormat="1" applyFont="1" applyFill="1" applyBorder="1" applyAlignment="1">
      <alignment horizontal="left" vertical="top" wrapText="1"/>
    </xf>
    <xf numFmtId="1" fontId="5" fillId="0" borderId="61" xfId="0" applyNumberFormat="1" applyFont="1" applyFill="1" applyBorder="1" applyAlignment="1">
      <alignment horizontal="left" vertical="top" wrapText="1"/>
    </xf>
    <xf numFmtId="1" fontId="82" fillId="0" borderId="11" xfId="0" applyNumberFormat="1" applyFont="1" applyFill="1" applyBorder="1" applyAlignment="1">
      <alignment horizontal="left" wrapText="1"/>
    </xf>
    <xf numFmtId="1" fontId="82" fillId="0" borderId="11" xfId="0" applyNumberFormat="1" applyFont="1" applyFill="1" applyBorder="1" applyAlignment="1">
      <alignment horizontal="left" vertical="top" shrinkToFit="1"/>
    </xf>
    <xf numFmtId="1" fontId="82" fillId="0" borderId="11" xfId="0" applyNumberFormat="1" applyFont="1" applyFill="1" applyBorder="1" applyAlignment="1">
      <alignment horizontal="left" vertical="top" wrapText="1"/>
    </xf>
    <xf numFmtId="1" fontId="81" fillId="0" borderId="11" xfId="0" applyNumberFormat="1" applyFont="1" applyFill="1" applyBorder="1" applyAlignment="1">
      <alignment horizontal="left" vertical="top" shrinkToFit="1"/>
    </xf>
    <xf numFmtId="1" fontId="81" fillId="0" borderId="21" xfId="0" applyNumberFormat="1" applyFont="1" applyFill="1" applyBorder="1" applyAlignment="1">
      <alignment horizontal="left" vertical="top" shrinkToFit="1"/>
    </xf>
    <xf numFmtId="2" fontId="82" fillId="0" borderId="14" xfId="42" applyNumberFormat="1" applyFont="1" applyBorder="1" applyAlignment="1">
      <alignment horizontal="left"/>
    </xf>
    <xf numFmtId="2" fontId="82" fillId="0" borderId="10" xfId="0" applyNumberFormat="1" applyFont="1" applyFill="1" applyBorder="1" applyAlignment="1">
      <alignment horizontal="left"/>
    </xf>
    <xf numFmtId="2" fontId="82" fillId="0" borderId="10" xfId="42" applyNumberFormat="1" applyFont="1" applyBorder="1" applyAlignment="1">
      <alignment horizontal="left"/>
    </xf>
    <xf numFmtId="1" fontId="82" fillId="0" borderId="0" xfId="0" applyNumberFormat="1" applyFont="1" applyBorder="1" applyAlignment="1">
      <alignment horizontal="left"/>
    </xf>
    <xf numFmtId="2" fontId="82" fillId="0" borderId="22" xfId="42" applyNumberFormat="1" applyFont="1" applyBorder="1" applyAlignment="1">
      <alignment horizontal="left"/>
    </xf>
    <xf numFmtId="2" fontId="82" fillId="0" borderId="13" xfId="42" applyNumberFormat="1" applyFont="1" applyBorder="1" applyAlignment="1">
      <alignment horizontal="left"/>
    </xf>
    <xf numFmtId="2" fontId="82" fillId="0" borderId="46" xfId="42" applyNumberFormat="1" applyFont="1" applyBorder="1" applyAlignment="1">
      <alignment horizontal="left"/>
    </xf>
    <xf numFmtId="2" fontId="81" fillId="0" borderId="47" xfId="0" applyNumberFormat="1" applyFont="1" applyBorder="1" applyAlignment="1">
      <alignment horizontal="left"/>
    </xf>
    <xf numFmtId="2" fontId="81" fillId="0" borderId="48" xfId="0" applyNumberFormat="1" applyFont="1" applyBorder="1" applyAlignment="1">
      <alignment horizontal="left"/>
    </xf>
    <xf numFmtId="2" fontId="82" fillId="0" borderId="48" xfId="0" applyNumberFormat="1" applyFont="1" applyBorder="1" applyAlignment="1">
      <alignment horizontal="left"/>
    </xf>
    <xf numFmtId="2" fontId="82" fillId="0" borderId="49" xfId="0" applyNumberFormat="1" applyFont="1" applyBorder="1" applyAlignment="1">
      <alignment horizontal="left"/>
    </xf>
    <xf numFmtId="2" fontId="84" fillId="0" borderId="12" xfId="0" applyNumberFormat="1" applyFont="1" applyBorder="1" applyAlignment="1">
      <alignment horizontal="left"/>
    </xf>
    <xf numFmtId="2" fontId="84" fillId="0" borderId="10" xfId="0" applyNumberFormat="1" applyFont="1" applyBorder="1" applyAlignment="1">
      <alignment horizontal="left"/>
    </xf>
    <xf numFmtId="2" fontId="82" fillId="0" borderId="11" xfId="42" applyNumberFormat="1" applyFont="1" applyBorder="1" applyAlignment="1">
      <alignment horizontal="left"/>
    </xf>
    <xf numFmtId="10" fontId="82" fillId="0" borderId="11" xfId="0" applyNumberFormat="1" applyFont="1" applyBorder="1" applyAlignment="1">
      <alignment horizontal="left"/>
    </xf>
    <xf numFmtId="10" fontId="82" fillId="0" borderId="12" xfId="0" applyNumberFormat="1" applyFont="1" applyBorder="1" applyAlignment="1">
      <alignment horizontal="left"/>
    </xf>
    <xf numFmtId="10" fontId="81" fillId="0" borderId="10" xfId="0" applyNumberFormat="1" applyFont="1" applyBorder="1" applyAlignment="1">
      <alignment horizontal="left" vertical="center"/>
    </xf>
    <xf numFmtId="10" fontId="82" fillId="0" borderId="11" xfId="44" applyNumberFormat="1" applyFont="1" applyBorder="1" applyAlignment="1">
      <alignment horizontal="left"/>
    </xf>
    <xf numFmtId="10" fontId="82" fillId="0" borderId="12" xfId="44" applyNumberFormat="1" applyFont="1" applyBorder="1" applyAlignment="1">
      <alignment horizontal="left"/>
    </xf>
    <xf numFmtId="10" fontId="82" fillId="0" borderId="10" xfId="44" applyNumberFormat="1" applyFont="1" applyBorder="1" applyAlignment="1">
      <alignment horizontal="left"/>
    </xf>
    <xf numFmtId="10" fontId="82" fillId="0" borderId="10" xfId="0" applyNumberFormat="1" applyFont="1" applyBorder="1" applyAlignment="1">
      <alignment horizontal="left"/>
    </xf>
    <xf numFmtId="2" fontId="82" fillId="0" borderId="13" xfId="0" applyNumberFormat="1" applyFont="1" applyBorder="1" applyAlignment="1">
      <alignment horizontal="left" vertical="center"/>
    </xf>
    <xf numFmtId="2" fontId="82" fillId="0" borderId="21" xfId="0" applyNumberFormat="1" applyFont="1" applyBorder="1" applyAlignment="1">
      <alignment horizontal="left"/>
    </xf>
    <xf numFmtId="2" fontId="82" fillId="0" borderId="46" xfId="0" applyNumberFormat="1" applyFont="1" applyBorder="1" applyAlignment="1">
      <alignment horizontal="left"/>
    </xf>
    <xf numFmtId="2" fontId="82" fillId="0" borderId="22" xfId="0" applyNumberFormat="1" applyFont="1" applyBorder="1" applyAlignment="1">
      <alignment horizontal="left"/>
    </xf>
    <xf numFmtId="2" fontId="82" fillId="0" borderId="13" xfId="0" applyNumberFormat="1" applyFont="1" applyFill="1" applyBorder="1" applyAlignment="1">
      <alignment horizontal="left"/>
    </xf>
    <xf numFmtId="2" fontId="82" fillId="0" borderId="46" xfId="0" applyNumberFormat="1" applyFont="1" applyFill="1" applyBorder="1" applyAlignment="1">
      <alignment horizontal="left"/>
    </xf>
    <xf numFmtId="2" fontId="82" fillId="0" borderId="21" xfId="42" applyNumberFormat="1" applyFont="1" applyBorder="1" applyAlignment="1">
      <alignment horizontal="left"/>
    </xf>
    <xf numFmtId="2" fontId="81" fillId="0" borderId="17" xfId="0" applyNumberFormat="1" applyFont="1" applyBorder="1" applyAlignment="1">
      <alignment horizontal="left" vertical="center"/>
    </xf>
    <xf numFmtId="2" fontId="81" fillId="0" borderId="15" xfId="0" applyNumberFormat="1" applyFont="1" applyBorder="1" applyAlignment="1">
      <alignment horizontal="left" vertical="center"/>
    </xf>
    <xf numFmtId="2" fontId="81" fillId="0" borderId="19" xfId="0" applyNumberFormat="1" applyFont="1" applyBorder="1" applyAlignment="1">
      <alignment horizontal="left" vertical="center"/>
    </xf>
    <xf numFmtId="0" fontId="81" fillId="0" borderId="17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0" fontId="81" fillId="0" borderId="43" xfId="0" applyFont="1" applyBorder="1" applyAlignment="1">
      <alignment horizontal="left" vertical="center"/>
    </xf>
    <xf numFmtId="0" fontId="81" fillId="0" borderId="18" xfId="0" applyFont="1" applyBorder="1" applyAlignment="1">
      <alignment horizontal="left" vertical="center"/>
    </xf>
    <xf numFmtId="0" fontId="81" fillId="0" borderId="0" xfId="0" applyFont="1" applyFill="1" applyBorder="1" applyAlignment="1">
      <alignment/>
    </xf>
    <xf numFmtId="2" fontId="82" fillId="0" borderId="22" xfId="0" applyNumberFormat="1" applyFont="1" applyBorder="1" applyAlignment="1">
      <alignment horizontal="left" vertical="center"/>
    </xf>
    <xf numFmtId="1" fontId="81" fillId="0" borderId="28" xfId="0" applyNumberFormat="1" applyFont="1" applyBorder="1" applyAlignment="1">
      <alignment horizontal="left" vertical="center"/>
    </xf>
    <xf numFmtId="1" fontId="82" fillId="0" borderId="16" xfId="0" applyNumberFormat="1" applyFont="1" applyBorder="1" applyAlignment="1">
      <alignment horizontal="left"/>
    </xf>
    <xf numFmtId="2" fontId="82" fillId="0" borderId="11" xfId="0" applyNumberFormat="1" applyFont="1" applyBorder="1" applyAlignment="1">
      <alignment horizontal="left" vertical="center"/>
    </xf>
    <xf numFmtId="1" fontId="81" fillId="0" borderId="21" xfId="0" applyNumberFormat="1" applyFont="1" applyBorder="1" applyAlignment="1">
      <alignment horizontal="left" vertical="center"/>
    </xf>
    <xf numFmtId="1" fontId="81" fillId="0" borderId="62" xfId="0" applyNumberFormat="1" applyFont="1" applyBorder="1" applyAlignment="1">
      <alignment horizontal="left" vertical="center"/>
    </xf>
    <xf numFmtId="2" fontId="84" fillId="0" borderId="54" xfId="0" applyNumberFormat="1" applyFont="1" applyFill="1" applyBorder="1" applyAlignment="1">
      <alignment horizontal="left" vertical="center" wrapText="1"/>
    </xf>
    <xf numFmtId="2" fontId="82" fillId="0" borderId="63" xfId="0" applyNumberFormat="1" applyFont="1" applyBorder="1" applyAlignment="1">
      <alignment horizontal="left"/>
    </xf>
    <xf numFmtId="2" fontId="82" fillId="0" borderId="64" xfId="0" applyNumberFormat="1" applyFont="1" applyBorder="1" applyAlignment="1">
      <alignment horizontal="left"/>
    </xf>
    <xf numFmtId="2" fontId="82" fillId="0" borderId="47" xfId="0" applyNumberFormat="1" applyFont="1" applyFill="1" applyBorder="1" applyAlignment="1">
      <alignment horizontal="left" vertical="center" wrapText="1"/>
    </xf>
    <xf numFmtId="2" fontId="82" fillId="0" borderId="47" xfId="0" applyNumberFormat="1" applyFont="1" applyBorder="1" applyAlignment="1">
      <alignment horizontal="left"/>
    </xf>
    <xf numFmtId="0" fontId="81" fillId="0" borderId="11" xfId="0" applyFont="1" applyBorder="1" applyAlignment="1">
      <alignment horizontal="left"/>
    </xf>
    <xf numFmtId="0" fontId="81" fillId="0" borderId="17" xfId="0" applyFont="1" applyBorder="1" applyAlignment="1">
      <alignment horizontal="left"/>
    </xf>
    <xf numFmtId="0" fontId="84" fillId="0" borderId="25" xfId="0" applyFont="1" applyBorder="1" applyAlignment="1">
      <alignment horizontal="left"/>
    </xf>
    <xf numFmtId="1" fontId="81" fillId="0" borderId="17" xfId="0" applyNumberFormat="1" applyFont="1" applyBorder="1" applyAlignment="1">
      <alignment horizontal="left"/>
    </xf>
    <xf numFmtId="1" fontId="82" fillId="0" borderId="17" xfId="42" applyNumberFormat="1" applyFont="1" applyBorder="1" applyAlignment="1">
      <alignment horizontal="left"/>
    </xf>
    <xf numFmtId="164" fontId="84" fillId="0" borderId="12" xfId="0" applyNumberFormat="1" applyFont="1" applyBorder="1" applyAlignment="1">
      <alignment horizontal="left"/>
    </xf>
    <xf numFmtId="3" fontId="84" fillId="0" borderId="48" xfId="0" applyNumberFormat="1" applyFont="1" applyBorder="1" applyAlignment="1">
      <alignment horizontal="left"/>
    </xf>
    <xf numFmtId="3" fontId="84" fillId="0" borderId="64" xfId="0" applyNumberFormat="1" applyFont="1" applyBorder="1" applyAlignment="1">
      <alignment horizontal="left"/>
    </xf>
    <xf numFmtId="164" fontId="84" fillId="0" borderId="14" xfId="0" applyNumberFormat="1" applyFont="1" applyBorder="1" applyAlignment="1">
      <alignment horizontal="left"/>
    </xf>
    <xf numFmtId="2" fontId="82" fillId="0" borderId="47" xfId="0" applyNumberFormat="1" applyFont="1" applyBorder="1" applyAlignment="1">
      <alignment horizontal="left" wrapText="1"/>
    </xf>
    <xf numFmtId="2" fontId="82" fillId="0" borderId="11" xfId="0" applyNumberFormat="1" applyFont="1" applyBorder="1" applyAlignment="1">
      <alignment horizontal="left" wrapText="1"/>
    </xf>
    <xf numFmtId="1" fontId="89" fillId="0" borderId="25" xfId="0" applyNumberFormat="1" applyFont="1" applyBorder="1" applyAlignment="1">
      <alignment horizontal="left"/>
    </xf>
    <xf numFmtId="1" fontId="82" fillId="0" borderId="44" xfId="0" applyNumberFormat="1" applyFont="1" applyFill="1" applyBorder="1" applyAlignment="1">
      <alignment horizontal="left"/>
    </xf>
    <xf numFmtId="1" fontId="82" fillId="0" borderId="45" xfId="0" applyNumberFormat="1" applyFont="1" applyFill="1" applyBorder="1" applyAlignment="1">
      <alignment horizontal="left"/>
    </xf>
    <xf numFmtId="2" fontId="81" fillId="0" borderId="49" xfId="0" applyNumberFormat="1" applyFont="1" applyBorder="1" applyAlignment="1">
      <alignment horizontal="left" vertical="center"/>
    </xf>
    <xf numFmtId="0" fontId="81" fillId="0" borderId="46" xfId="0" applyFont="1" applyBorder="1" applyAlignment="1">
      <alignment horizontal="left" vertical="center"/>
    </xf>
    <xf numFmtId="1" fontId="87" fillId="0" borderId="11" xfId="44" applyNumberFormat="1" applyFont="1" applyBorder="1" applyAlignment="1">
      <alignment horizontal="left"/>
    </xf>
    <xf numFmtId="0" fontId="81" fillId="0" borderId="12" xfId="0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81" fillId="0" borderId="19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2" fontId="82" fillId="0" borderId="18" xfId="0" applyNumberFormat="1" applyFont="1" applyBorder="1" applyAlignment="1">
      <alignment horizontal="left" vertical="center"/>
    </xf>
    <xf numFmtId="2" fontId="82" fillId="0" borderId="15" xfId="0" applyNumberFormat="1" applyFont="1" applyBorder="1" applyAlignment="1">
      <alignment horizontal="left" vertical="center"/>
    </xf>
    <xf numFmtId="2" fontId="82" fillId="0" borderId="43" xfId="0" applyNumberFormat="1" applyFont="1" applyBorder="1" applyAlignment="1">
      <alignment horizontal="left" vertical="center"/>
    </xf>
    <xf numFmtId="2" fontId="87" fillId="0" borderId="17" xfId="0" applyNumberFormat="1" applyFont="1" applyBorder="1" applyAlignment="1">
      <alignment horizontal="left"/>
    </xf>
    <xf numFmtId="2" fontId="87" fillId="0" borderId="15" xfId="0" applyNumberFormat="1" applyFont="1" applyBorder="1" applyAlignment="1">
      <alignment horizontal="left"/>
    </xf>
    <xf numFmtId="2" fontId="87" fillId="0" borderId="43" xfId="0" applyNumberFormat="1" applyFont="1" applyBorder="1" applyAlignment="1">
      <alignment horizontal="left"/>
    </xf>
    <xf numFmtId="2" fontId="87" fillId="0" borderId="19" xfId="0" applyNumberFormat="1" applyFont="1" applyBorder="1" applyAlignment="1">
      <alignment horizontal="left"/>
    </xf>
    <xf numFmtId="2" fontId="87" fillId="0" borderId="18" xfId="0" applyNumberFormat="1" applyFont="1" applyBorder="1" applyAlignment="1">
      <alignment horizontal="left"/>
    </xf>
    <xf numFmtId="2" fontId="82" fillId="0" borderId="17" xfId="0" applyNumberFormat="1" applyFont="1" applyBorder="1" applyAlignment="1">
      <alignment horizontal="left"/>
    </xf>
    <xf numFmtId="0" fontId="82" fillId="0" borderId="15" xfId="0" applyFont="1" applyBorder="1" applyAlignment="1">
      <alignment horizontal="left"/>
    </xf>
    <xf numFmtId="2" fontId="82" fillId="0" borderId="15" xfId="44" applyNumberFormat="1" applyFont="1" applyBorder="1" applyAlignment="1">
      <alignment horizontal="left"/>
    </xf>
    <xf numFmtId="2" fontId="82" fillId="0" borderId="19" xfId="44" applyNumberFormat="1" applyFont="1" applyBorder="1" applyAlignment="1">
      <alignment horizontal="left"/>
    </xf>
    <xf numFmtId="164" fontId="83" fillId="0" borderId="15" xfId="0" applyNumberFormat="1" applyFont="1" applyBorder="1" applyAlignment="1">
      <alignment horizontal="left"/>
    </xf>
    <xf numFmtId="2" fontId="87" fillId="0" borderId="17" xfId="0" applyNumberFormat="1" applyFont="1" applyFill="1" applyBorder="1" applyAlignment="1">
      <alignment horizontal="left"/>
    </xf>
    <xf numFmtId="2" fontId="87" fillId="0" borderId="15" xfId="0" applyNumberFormat="1" applyFont="1" applyFill="1" applyBorder="1" applyAlignment="1">
      <alignment horizontal="left"/>
    </xf>
    <xf numFmtId="2" fontId="87" fillId="0" borderId="15" xfId="42" applyNumberFormat="1" applyFont="1" applyBorder="1" applyAlignment="1">
      <alignment horizontal="left"/>
    </xf>
    <xf numFmtId="2" fontId="88" fillId="0" borderId="18" xfId="0" applyNumberFormat="1" applyFont="1" applyBorder="1" applyAlignment="1">
      <alignment horizontal="left"/>
    </xf>
    <xf numFmtId="2" fontId="87" fillId="0" borderId="17" xfId="42" applyNumberFormat="1" applyFont="1" applyBorder="1" applyAlignment="1">
      <alignment horizontal="left"/>
    </xf>
    <xf numFmtId="2" fontId="88" fillId="0" borderId="17" xfId="0" applyNumberFormat="1" applyFont="1" applyBorder="1" applyAlignment="1">
      <alignment horizontal="left"/>
    </xf>
    <xf numFmtId="2" fontId="88" fillId="0" borderId="42" xfId="0" applyNumberFormat="1" applyFont="1" applyBorder="1" applyAlignment="1">
      <alignment horizontal="left"/>
    </xf>
    <xf numFmtId="0" fontId="91" fillId="0" borderId="55" xfId="0" applyFont="1" applyBorder="1" applyAlignment="1">
      <alignment horizontal="left"/>
    </xf>
    <xf numFmtId="0" fontId="91" fillId="0" borderId="50" xfId="0" applyFont="1" applyBorder="1" applyAlignment="1">
      <alignment horizontal="left"/>
    </xf>
    <xf numFmtId="0" fontId="91" fillId="0" borderId="51" xfId="0" applyFont="1" applyBorder="1" applyAlignment="1">
      <alignment horizontal="left"/>
    </xf>
    <xf numFmtId="0" fontId="91" fillId="0" borderId="65" xfId="0" applyFont="1" applyBorder="1" applyAlignment="1">
      <alignment horizontal="left"/>
    </xf>
    <xf numFmtId="1" fontId="90" fillId="0" borderId="66" xfId="0" applyNumberFormat="1" applyFont="1" applyBorder="1" applyAlignment="1">
      <alignment horizontal="left"/>
    </xf>
    <xf numFmtId="1" fontId="90" fillId="0" borderId="50" xfId="0" applyNumberFormat="1" applyFont="1" applyBorder="1" applyAlignment="1">
      <alignment horizontal="left"/>
    </xf>
    <xf numFmtId="1" fontId="90" fillId="0" borderId="24" xfId="0" applyNumberFormat="1" applyFont="1" applyBorder="1" applyAlignment="1">
      <alignment horizontal="left"/>
    </xf>
    <xf numFmtId="1" fontId="91" fillId="0" borderId="32" xfId="42" applyNumberFormat="1" applyFont="1" applyBorder="1" applyAlignment="1">
      <alignment horizontal="left"/>
    </xf>
    <xf numFmtId="0" fontId="91" fillId="0" borderId="26" xfId="0" applyFont="1" applyBorder="1" applyAlignment="1">
      <alignment horizontal="left"/>
    </xf>
    <xf numFmtId="0" fontId="83" fillId="0" borderId="44" xfId="0" applyFont="1" applyBorder="1" applyAlignment="1">
      <alignment horizontal="left"/>
    </xf>
    <xf numFmtId="0" fontId="90" fillId="0" borderId="26" xfId="0" applyFont="1" applyBorder="1" applyAlignment="1">
      <alignment horizontal="left"/>
    </xf>
    <xf numFmtId="1" fontId="83" fillId="0" borderId="43" xfId="0" applyNumberFormat="1" applyFont="1" applyBorder="1" applyAlignment="1">
      <alignment horizontal="left"/>
    </xf>
    <xf numFmtId="0" fontId="83" fillId="0" borderId="42" xfId="0" applyFont="1" applyBorder="1" applyAlignment="1">
      <alignment horizontal="left"/>
    </xf>
    <xf numFmtId="0" fontId="90" fillId="0" borderId="67" xfId="0" applyFont="1" applyBorder="1" applyAlignment="1">
      <alignment horizontal="left" vertical="center"/>
    </xf>
    <xf numFmtId="0" fontId="90" fillId="0" borderId="20" xfId="0" applyFont="1" applyBorder="1" applyAlignment="1">
      <alignment horizontal="left" vertical="center"/>
    </xf>
    <xf numFmtId="0" fontId="91" fillId="0" borderId="15" xfId="0" applyFont="1" applyBorder="1" applyAlignment="1">
      <alignment horizontal="left"/>
    </xf>
    <xf numFmtId="0" fontId="91" fillId="0" borderId="19" xfId="0" applyFont="1" applyBorder="1" applyAlignment="1">
      <alignment horizontal="left"/>
    </xf>
    <xf numFmtId="1" fontId="91" fillId="0" borderId="11" xfId="0" applyNumberFormat="1" applyFont="1" applyBorder="1" applyAlignment="1">
      <alignment horizontal="left" vertical="center"/>
    </xf>
    <xf numFmtId="0" fontId="91" fillId="0" borderId="14" xfId="0" applyFont="1" applyBorder="1" applyAlignment="1">
      <alignment horizontal="left"/>
    </xf>
    <xf numFmtId="2" fontId="91" fillId="0" borderId="14" xfId="0" applyNumberFormat="1" applyFont="1" applyFill="1" applyBorder="1" applyAlignment="1">
      <alignment horizontal="left"/>
    </xf>
    <xf numFmtId="2" fontId="91" fillId="0" borderId="14" xfId="42" applyNumberFormat="1" applyFont="1" applyBorder="1" applyAlignment="1">
      <alignment horizontal="left"/>
    </xf>
    <xf numFmtId="1" fontId="91" fillId="0" borderId="14" xfId="42" applyNumberFormat="1" applyFont="1" applyBorder="1" applyAlignment="1">
      <alignment horizontal="left"/>
    </xf>
    <xf numFmtId="1" fontId="82" fillId="0" borderId="23" xfId="0" applyNumberFormat="1" applyFont="1" applyFill="1" applyBorder="1" applyAlignment="1">
      <alignment horizontal="left"/>
    </xf>
    <xf numFmtId="0" fontId="93" fillId="0" borderId="25" xfId="0" applyFont="1" applyBorder="1" applyAlignment="1">
      <alignment horizontal="left"/>
    </xf>
    <xf numFmtId="0" fontId="94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2" fontId="93" fillId="0" borderId="11" xfId="0" applyNumberFormat="1" applyFont="1" applyBorder="1" applyAlignment="1">
      <alignment horizontal="left" vertical="center"/>
    </xf>
    <xf numFmtId="2" fontId="93" fillId="0" borderId="14" xfId="0" applyNumberFormat="1" applyFont="1" applyBorder="1" applyAlignment="1">
      <alignment horizontal="left" vertical="center"/>
    </xf>
    <xf numFmtId="2" fontId="93" fillId="0" borderId="28" xfId="0" applyNumberFormat="1" applyFont="1" applyBorder="1" applyAlignment="1">
      <alignment horizontal="left" vertical="center"/>
    </xf>
    <xf numFmtId="2" fontId="93" fillId="0" borderId="27" xfId="0" applyNumberFormat="1" applyFont="1" applyBorder="1" applyAlignment="1">
      <alignment horizontal="left" vertical="center"/>
    </xf>
    <xf numFmtId="2" fontId="93" fillId="0" borderId="12" xfId="0" applyNumberFormat="1" applyFont="1" applyBorder="1" applyAlignment="1">
      <alignment horizontal="left" vertical="center"/>
    </xf>
    <xf numFmtId="2" fontId="93" fillId="0" borderId="23" xfId="0" applyNumberFormat="1" applyFont="1" applyBorder="1" applyAlignment="1">
      <alignment horizontal="left" vertical="center"/>
    </xf>
    <xf numFmtId="2" fontId="93" fillId="0" borderId="10" xfId="0" applyNumberFormat="1" applyFont="1" applyBorder="1" applyAlignment="1">
      <alignment horizontal="left" vertical="center"/>
    </xf>
    <xf numFmtId="2" fontId="93" fillId="0" borderId="17" xfId="0" applyNumberFormat="1" applyFont="1" applyBorder="1" applyAlignment="1">
      <alignment horizontal="left" vertical="center"/>
    </xf>
    <xf numFmtId="2" fontId="93" fillId="0" borderId="11" xfId="42" applyNumberFormat="1" applyFont="1" applyBorder="1" applyAlignment="1">
      <alignment horizontal="left"/>
    </xf>
    <xf numFmtId="0" fontId="93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95" fillId="0" borderId="60" xfId="0" applyFont="1" applyBorder="1" applyAlignment="1">
      <alignment horizontal="left"/>
    </xf>
    <xf numFmtId="2" fontId="93" fillId="0" borderId="59" xfId="0" applyNumberFormat="1" applyFont="1" applyBorder="1" applyAlignment="1">
      <alignment horizontal="left" vertical="center"/>
    </xf>
    <xf numFmtId="2" fontId="93" fillId="0" borderId="63" xfId="0" applyNumberFormat="1" applyFont="1" applyBorder="1" applyAlignment="1">
      <alignment horizontal="left" vertical="center"/>
    </xf>
    <xf numFmtId="2" fontId="93" fillId="0" borderId="55" xfId="0" applyNumberFormat="1" applyFont="1" applyBorder="1" applyAlignment="1">
      <alignment horizontal="left" vertical="center"/>
    </xf>
    <xf numFmtId="2" fontId="93" fillId="0" borderId="68" xfId="0" applyNumberFormat="1" applyFont="1" applyBorder="1" applyAlignment="1">
      <alignment horizontal="left" vertical="center"/>
    </xf>
    <xf numFmtId="2" fontId="97" fillId="0" borderId="59" xfId="0" applyNumberFormat="1" applyFont="1" applyBorder="1" applyAlignment="1">
      <alignment horizontal="left"/>
    </xf>
    <xf numFmtId="2" fontId="97" fillId="0" borderId="55" xfId="42" applyNumberFormat="1" applyFont="1" applyBorder="1" applyAlignment="1">
      <alignment horizontal="left"/>
    </xf>
    <xf numFmtId="2" fontId="97" fillId="0" borderId="55" xfId="0" applyNumberFormat="1" applyFont="1" applyBorder="1" applyAlignment="1">
      <alignment horizontal="left"/>
    </xf>
    <xf numFmtId="2" fontId="97" fillId="0" borderId="60" xfId="0" applyNumberFormat="1" applyFont="1" applyBorder="1" applyAlignment="1">
      <alignment horizontal="left"/>
    </xf>
    <xf numFmtId="0" fontId="98" fillId="0" borderId="0" xfId="0" applyFont="1" applyAlignment="1">
      <alignment horizontal="left"/>
    </xf>
    <xf numFmtId="0" fontId="95" fillId="0" borderId="69" xfId="0" applyFont="1" applyBorder="1" applyAlignment="1">
      <alignment horizontal="left"/>
    </xf>
    <xf numFmtId="2" fontId="93" fillId="0" borderId="70" xfId="0" applyNumberFormat="1" applyFont="1" applyBorder="1" applyAlignment="1">
      <alignment horizontal="left" vertical="center"/>
    </xf>
    <xf numFmtId="2" fontId="93" fillId="0" borderId="71" xfId="0" applyNumberFormat="1" applyFont="1" applyBorder="1" applyAlignment="1">
      <alignment horizontal="left" vertical="center"/>
    </xf>
    <xf numFmtId="2" fontId="93" fillId="0" borderId="72" xfId="0" applyNumberFormat="1" applyFont="1" applyBorder="1" applyAlignment="1">
      <alignment horizontal="left" vertical="center"/>
    </xf>
    <xf numFmtId="2" fontId="93" fillId="0" borderId="73" xfId="0" applyNumberFormat="1" applyFont="1" applyBorder="1" applyAlignment="1">
      <alignment horizontal="left" vertical="center"/>
    </xf>
    <xf numFmtId="2" fontId="97" fillId="0" borderId="70" xfId="0" applyNumberFormat="1" applyFont="1" applyBorder="1" applyAlignment="1">
      <alignment horizontal="left"/>
    </xf>
    <xf numFmtId="2" fontId="97" fillId="0" borderId="72" xfId="0" applyNumberFormat="1" applyFont="1" applyBorder="1" applyAlignment="1">
      <alignment horizontal="left"/>
    </xf>
    <xf numFmtId="2" fontId="97" fillId="0" borderId="69" xfId="0" applyNumberFormat="1" applyFont="1" applyBorder="1" applyAlignment="1">
      <alignment horizontal="left"/>
    </xf>
    <xf numFmtId="0" fontId="82" fillId="0" borderId="0" xfId="0" applyFont="1" applyAlignment="1">
      <alignment/>
    </xf>
    <xf numFmtId="0" fontId="84" fillId="0" borderId="26" xfId="0" applyFont="1" applyBorder="1" applyAlignment="1">
      <alignment horizontal="left"/>
    </xf>
    <xf numFmtId="0" fontId="86" fillId="0" borderId="74" xfId="0" applyFont="1" applyBorder="1" applyAlignment="1">
      <alignment/>
    </xf>
    <xf numFmtId="0" fontId="86" fillId="0" borderId="28" xfId="0" applyFont="1" applyBorder="1" applyAlignment="1">
      <alignment/>
    </xf>
    <xf numFmtId="0" fontId="86" fillId="0" borderId="49" xfId="0" applyFont="1" applyBorder="1" applyAlignment="1">
      <alignment/>
    </xf>
    <xf numFmtId="0" fontId="86" fillId="0" borderId="10" xfId="0" applyFont="1" applyBorder="1" applyAlignment="1">
      <alignment/>
    </xf>
    <xf numFmtId="0" fontId="84" fillId="0" borderId="54" xfId="0" applyFont="1" applyBorder="1" applyAlignment="1">
      <alignment horizontal="left"/>
    </xf>
    <xf numFmtId="0" fontId="86" fillId="0" borderId="75" xfId="0" applyFont="1" applyBorder="1" applyAlignment="1">
      <alignment/>
    </xf>
    <xf numFmtId="0" fontId="86" fillId="0" borderId="27" xfId="0" applyFont="1" applyBorder="1" applyAlignment="1">
      <alignment/>
    </xf>
    <xf numFmtId="0" fontId="86" fillId="0" borderId="54" xfId="0" applyFont="1" applyBorder="1" applyAlignment="1">
      <alignment/>
    </xf>
    <xf numFmtId="0" fontId="86" fillId="0" borderId="26" xfId="0" applyFont="1" applyBorder="1" applyAlignment="1">
      <alignment/>
    </xf>
    <xf numFmtId="0" fontId="86" fillId="0" borderId="64" xfId="0" applyFont="1" applyBorder="1" applyAlignment="1">
      <alignment/>
    </xf>
    <xf numFmtId="0" fontId="86" fillId="0" borderId="14" xfId="0" applyFont="1" applyBorder="1" applyAlignment="1">
      <alignment/>
    </xf>
    <xf numFmtId="0" fontId="87" fillId="0" borderId="0" xfId="0" applyFont="1" applyAlignment="1">
      <alignment/>
    </xf>
    <xf numFmtId="0" fontId="99" fillId="0" borderId="0" xfId="0" applyFont="1" applyAlignment="1">
      <alignment horizontal="left"/>
    </xf>
    <xf numFmtId="2" fontId="87" fillId="0" borderId="26" xfId="0" applyNumberFormat="1" applyFont="1" applyBorder="1" applyAlignment="1">
      <alignment vertical="center"/>
    </xf>
    <xf numFmtId="2" fontId="88" fillId="0" borderId="26" xfId="0" applyNumberFormat="1" applyFont="1" applyBorder="1" applyAlignment="1">
      <alignment vertical="center"/>
    </xf>
    <xf numFmtId="2" fontId="87" fillId="0" borderId="28" xfId="0" applyNumberFormat="1" applyFont="1" applyBorder="1" applyAlignment="1">
      <alignment horizontal="right"/>
    </xf>
    <xf numFmtId="2" fontId="88" fillId="0" borderId="28" xfId="0" applyNumberFormat="1" applyFont="1" applyBorder="1" applyAlignment="1">
      <alignment horizontal="right"/>
    </xf>
    <xf numFmtId="0" fontId="92" fillId="0" borderId="44" xfId="0" applyFont="1" applyBorder="1" applyAlignment="1">
      <alignment horizontal="left"/>
    </xf>
    <xf numFmtId="0" fontId="92" fillId="0" borderId="76" xfId="0" applyFont="1" applyBorder="1" applyAlignment="1">
      <alignment horizontal="left"/>
    </xf>
    <xf numFmtId="0" fontId="88" fillId="0" borderId="42" xfId="0" applyFont="1" applyBorder="1" applyAlignment="1">
      <alignment vertical="center"/>
    </xf>
    <xf numFmtId="0" fontId="88" fillId="0" borderId="20" xfId="0" applyFont="1" applyBorder="1" applyAlignment="1">
      <alignment horizontal="center" vertical="center"/>
    </xf>
    <xf numFmtId="0" fontId="86" fillId="0" borderId="76" xfId="0" applyFont="1" applyBorder="1" applyAlignment="1">
      <alignment/>
    </xf>
    <xf numFmtId="0" fontId="86" fillId="0" borderId="44" xfId="0" applyFont="1" applyBorder="1" applyAlignment="1">
      <alignment/>
    </xf>
    <xf numFmtId="0" fontId="88" fillId="0" borderId="42" xfId="0" applyFont="1" applyBorder="1" applyAlignment="1">
      <alignment horizontal="center" vertical="center"/>
    </xf>
    <xf numFmtId="2" fontId="87" fillId="0" borderId="26" xfId="0" applyNumberFormat="1" applyFont="1" applyBorder="1" applyAlignment="1">
      <alignment horizontal="right"/>
    </xf>
    <xf numFmtId="2" fontId="88" fillId="0" borderId="26" xfId="0" applyNumberFormat="1" applyFont="1" applyBorder="1" applyAlignment="1">
      <alignment horizontal="right"/>
    </xf>
    <xf numFmtId="0" fontId="81" fillId="0" borderId="20" xfId="0" applyFont="1" applyBorder="1" applyAlignment="1">
      <alignment horizontal="center" vertical="center"/>
    </xf>
    <xf numFmtId="2" fontId="82" fillId="0" borderId="28" xfId="0" applyNumberFormat="1" applyFont="1" applyBorder="1" applyAlignment="1">
      <alignment horizontal="right"/>
    </xf>
    <xf numFmtId="2" fontId="81" fillId="0" borderId="28" xfId="0" applyNumberFormat="1" applyFont="1" applyBorder="1" applyAlignment="1">
      <alignment horizontal="right"/>
    </xf>
    <xf numFmtId="0" fontId="82" fillId="0" borderId="24" xfId="0" applyFont="1" applyBorder="1" applyAlignment="1">
      <alignment horizontal="left"/>
    </xf>
    <xf numFmtId="2" fontId="82" fillId="0" borderId="28" xfId="0" applyNumberFormat="1" applyFont="1" applyBorder="1" applyAlignment="1">
      <alignment horizontal="left"/>
    </xf>
    <xf numFmtId="2" fontId="81" fillId="0" borderId="28" xfId="0" applyNumberFormat="1" applyFont="1" applyBorder="1" applyAlignment="1">
      <alignment horizontal="left"/>
    </xf>
    <xf numFmtId="2" fontId="91" fillId="0" borderId="28" xfId="0" applyNumberFormat="1" applyFont="1" applyBorder="1" applyAlignment="1">
      <alignment horizontal="left"/>
    </xf>
    <xf numFmtId="2" fontId="87" fillId="0" borderId="28" xfId="44" applyNumberFormat="1" applyFont="1" applyBorder="1" applyAlignment="1">
      <alignment horizontal="right"/>
    </xf>
    <xf numFmtId="2" fontId="87" fillId="0" borderId="28" xfId="42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87" fillId="0" borderId="28" xfId="0" applyNumberFormat="1" applyFont="1" applyBorder="1" applyAlignment="1">
      <alignment horizontal="right" wrapText="1"/>
    </xf>
    <xf numFmtId="3" fontId="83" fillId="0" borderId="28" xfId="0" applyNumberFormat="1" applyFont="1" applyBorder="1" applyAlignment="1">
      <alignment horizontal="right"/>
    </xf>
    <xf numFmtId="3" fontId="92" fillId="0" borderId="28" xfId="0" applyNumberFormat="1" applyFont="1" applyBorder="1" applyAlignment="1">
      <alignment horizontal="right"/>
    </xf>
    <xf numFmtId="164" fontId="83" fillId="0" borderId="28" xfId="0" applyNumberFormat="1" applyFont="1" applyBorder="1" applyAlignment="1">
      <alignment horizontal="right"/>
    </xf>
    <xf numFmtId="2" fontId="87" fillId="0" borderId="28" xfId="0" applyNumberFormat="1" applyFont="1" applyFill="1" applyBorder="1" applyAlignment="1">
      <alignment horizontal="right"/>
    </xf>
    <xf numFmtId="1" fontId="100" fillId="0" borderId="0" xfId="0" applyNumberFormat="1" applyFont="1" applyAlignment="1">
      <alignment horizontal="left"/>
    </xf>
    <xf numFmtId="0" fontId="101" fillId="0" borderId="0" xfId="0" applyFont="1" applyBorder="1" applyAlignment="1">
      <alignment horizontal="left"/>
    </xf>
    <xf numFmtId="1" fontId="81" fillId="0" borderId="18" xfId="0" applyNumberFormat="1" applyFont="1" applyBorder="1" applyAlignment="1">
      <alignment horizontal="left" vertical="center"/>
    </xf>
    <xf numFmtId="1" fontId="81" fillId="0" borderId="15" xfId="0" applyNumberFormat="1" applyFont="1" applyBorder="1" applyAlignment="1">
      <alignment horizontal="left" vertical="center"/>
    </xf>
    <xf numFmtId="1" fontId="81" fillId="0" borderId="19" xfId="0" applyNumberFormat="1" applyFont="1" applyBorder="1" applyAlignment="1">
      <alignment horizontal="left" vertical="center"/>
    </xf>
    <xf numFmtId="1" fontId="82" fillId="0" borderId="17" xfId="0" applyNumberFormat="1" applyFont="1" applyFill="1" applyBorder="1" applyAlignment="1">
      <alignment horizontal="left" vertical="center" shrinkToFit="1"/>
    </xf>
    <xf numFmtId="1" fontId="81" fillId="0" borderId="17" xfId="0" applyNumberFormat="1" applyFont="1" applyBorder="1" applyAlignment="1">
      <alignment horizontal="left" vertical="center"/>
    </xf>
    <xf numFmtId="1" fontId="81" fillId="0" borderId="42" xfId="0" applyNumberFormat="1" applyFont="1" applyBorder="1" applyAlignment="1">
      <alignment horizontal="left" vertical="center"/>
    </xf>
    <xf numFmtId="0" fontId="101" fillId="0" borderId="77" xfId="0" applyFont="1" applyBorder="1" applyAlignment="1">
      <alignment horizontal="left"/>
    </xf>
    <xf numFmtId="0" fontId="101" fillId="0" borderId="71" xfId="0" applyFont="1" applyBorder="1" applyAlignment="1">
      <alignment horizontal="left"/>
    </xf>
    <xf numFmtId="0" fontId="101" fillId="0" borderId="73" xfId="0" applyFont="1" applyBorder="1" applyAlignment="1">
      <alignment horizontal="left"/>
    </xf>
    <xf numFmtId="0" fontId="101" fillId="0" borderId="38" xfId="0" applyFont="1" applyBorder="1" applyAlignment="1">
      <alignment horizontal="left"/>
    </xf>
    <xf numFmtId="0" fontId="102" fillId="0" borderId="0" xfId="0" applyFont="1" applyAlignment="1">
      <alignment/>
    </xf>
    <xf numFmtId="0" fontId="101" fillId="0" borderId="36" xfId="0" applyFont="1" applyBorder="1" applyAlignment="1">
      <alignment horizontal="left"/>
    </xf>
    <xf numFmtId="0" fontId="101" fillId="0" borderId="37" xfId="0" applyFont="1" applyBorder="1" applyAlignment="1">
      <alignment horizontal="left"/>
    </xf>
    <xf numFmtId="0" fontId="103" fillId="0" borderId="0" xfId="0" applyFont="1" applyAlignment="1">
      <alignment/>
    </xf>
    <xf numFmtId="0" fontId="104" fillId="0" borderId="61" xfId="0" applyFont="1" applyBorder="1" applyAlignment="1">
      <alignment horizontal="left"/>
    </xf>
    <xf numFmtId="1" fontId="104" fillId="0" borderId="21" xfId="0" applyNumberFormat="1" applyFont="1" applyBorder="1" applyAlignment="1">
      <alignment horizontal="left" vertical="center"/>
    </xf>
    <xf numFmtId="1" fontId="104" fillId="0" borderId="13" xfId="0" applyNumberFormat="1" applyFont="1" applyBorder="1" applyAlignment="1">
      <alignment horizontal="left" vertical="center"/>
    </xf>
    <xf numFmtId="1" fontId="104" fillId="0" borderId="46" xfId="0" applyNumberFormat="1" applyFont="1" applyBorder="1" applyAlignment="1">
      <alignment horizontal="left" vertical="center"/>
    </xf>
    <xf numFmtId="1" fontId="104" fillId="0" borderId="22" xfId="0" applyNumberFormat="1" applyFont="1" applyBorder="1" applyAlignment="1">
      <alignment horizontal="left" vertical="center"/>
    </xf>
    <xf numFmtId="1" fontId="104" fillId="0" borderId="62" xfId="0" applyNumberFormat="1" applyFont="1" applyBorder="1" applyAlignment="1">
      <alignment horizontal="left" vertical="center"/>
    </xf>
    <xf numFmtId="1" fontId="104" fillId="0" borderId="78" xfId="0" applyNumberFormat="1" applyFont="1" applyBorder="1" applyAlignment="1">
      <alignment horizontal="left" vertical="center"/>
    </xf>
    <xf numFmtId="1" fontId="104" fillId="0" borderId="22" xfId="0" applyNumberFormat="1" applyFont="1" applyBorder="1" applyAlignment="1">
      <alignment horizontal="left"/>
    </xf>
    <xf numFmtId="1" fontId="104" fillId="0" borderId="21" xfId="0" applyNumberFormat="1" applyFont="1" applyBorder="1" applyAlignment="1">
      <alignment horizontal="left"/>
    </xf>
    <xf numFmtId="1" fontId="104" fillId="0" borderId="61" xfId="0" applyNumberFormat="1" applyFont="1" applyBorder="1" applyAlignment="1">
      <alignment horizontal="left"/>
    </xf>
    <xf numFmtId="2" fontId="104" fillId="0" borderId="22" xfId="0" applyNumberFormat="1" applyFont="1" applyBorder="1" applyAlignment="1">
      <alignment horizontal="left"/>
    </xf>
    <xf numFmtId="2" fontId="104" fillId="0" borderId="21" xfId="0" applyNumberFormat="1" applyFont="1" applyBorder="1" applyAlignment="1">
      <alignment horizontal="left"/>
    </xf>
    <xf numFmtId="2" fontId="104" fillId="0" borderId="61" xfId="0" applyNumberFormat="1" applyFont="1" applyBorder="1" applyAlignment="1">
      <alignment horizontal="left"/>
    </xf>
    <xf numFmtId="1" fontId="104" fillId="0" borderId="22" xfId="0" applyNumberFormat="1" applyFont="1" applyFill="1" applyBorder="1" applyAlignment="1">
      <alignment horizontal="left"/>
    </xf>
    <xf numFmtId="1" fontId="104" fillId="0" borderId="22" xfId="42" applyNumberFormat="1" applyFont="1" applyBorder="1" applyAlignment="1">
      <alignment horizontal="left"/>
    </xf>
    <xf numFmtId="1" fontId="104" fillId="0" borderId="21" xfId="42" applyNumberFormat="1" applyFont="1" applyBorder="1" applyAlignment="1">
      <alignment horizontal="left"/>
    </xf>
    <xf numFmtId="1" fontId="104" fillId="0" borderId="13" xfId="42" applyNumberFormat="1" applyFont="1" applyBorder="1" applyAlignment="1">
      <alignment horizontal="left"/>
    </xf>
    <xf numFmtId="1" fontId="104" fillId="0" borderId="46" xfId="42" applyNumberFormat="1" applyFont="1" applyBorder="1" applyAlignment="1">
      <alignment horizontal="left"/>
    </xf>
    <xf numFmtId="0" fontId="104" fillId="0" borderId="0" xfId="0" applyFont="1" applyAlignment="1">
      <alignment horizontal="left"/>
    </xf>
    <xf numFmtId="1" fontId="105" fillId="0" borderId="0" xfId="0" applyNumberFormat="1" applyFont="1" applyAlignment="1">
      <alignment/>
    </xf>
    <xf numFmtId="1" fontId="91" fillId="0" borderId="0" xfId="0" applyNumberFormat="1" applyFont="1" applyFill="1" applyBorder="1" applyAlignment="1">
      <alignment horizontal="left"/>
    </xf>
    <xf numFmtId="1" fontId="91" fillId="0" borderId="14" xfId="44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 wrapText="1"/>
    </xf>
    <xf numFmtId="1" fontId="91" fillId="0" borderId="11" xfId="0" applyNumberFormat="1" applyFont="1" applyFill="1" applyBorder="1" applyAlignment="1">
      <alignment horizontal="left"/>
    </xf>
    <xf numFmtId="1" fontId="90" fillId="0" borderId="44" xfId="0" applyNumberFormat="1" applyFont="1" applyBorder="1" applyAlignment="1">
      <alignment horizontal="left" vertical="center"/>
    </xf>
    <xf numFmtId="1" fontId="92" fillId="0" borderId="11" xfId="0" applyNumberFormat="1" applyFont="1" applyBorder="1" applyAlignment="1">
      <alignment horizontal="left"/>
    </xf>
    <xf numFmtId="1" fontId="90" fillId="0" borderId="11" xfId="42" applyNumberFormat="1" applyFont="1" applyBorder="1" applyAlignment="1">
      <alignment horizontal="left"/>
    </xf>
    <xf numFmtId="1" fontId="90" fillId="0" borderId="0" xfId="0" applyNumberFormat="1" applyFont="1" applyAlignment="1">
      <alignment horizontal="left"/>
    </xf>
    <xf numFmtId="1" fontId="90" fillId="0" borderId="12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90" fillId="0" borderId="26" xfId="0" applyNumberFormat="1" applyFont="1" applyBorder="1" applyAlignment="1">
      <alignment horizontal="left" vertical="center"/>
    </xf>
    <xf numFmtId="1" fontId="91" fillId="0" borderId="29" xfId="0" applyNumberFormat="1" applyFont="1" applyBorder="1" applyAlignment="1">
      <alignment horizontal="left" vertical="center"/>
    </xf>
    <xf numFmtId="1" fontId="91" fillId="0" borderId="31" xfId="0" applyNumberFormat="1" applyFont="1" applyBorder="1" applyAlignment="1">
      <alignment horizontal="left" vertical="center"/>
    </xf>
    <xf numFmtId="1" fontId="91" fillId="0" borderId="31" xfId="44" applyNumberFormat="1" applyFont="1" applyBorder="1" applyAlignment="1">
      <alignment horizontal="left"/>
    </xf>
    <xf numFmtId="1" fontId="91" fillId="0" borderId="30" xfId="44" applyNumberFormat="1" applyFont="1" applyBorder="1" applyAlignment="1">
      <alignment horizontal="left"/>
    </xf>
    <xf numFmtId="1" fontId="91" fillId="0" borderId="29" xfId="0" applyNumberFormat="1" applyFont="1" applyBorder="1" applyAlignment="1">
      <alignment horizontal="left" wrapText="1"/>
    </xf>
    <xf numFmtId="1" fontId="83" fillId="0" borderId="29" xfId="0" applyNumberFormat="1" applyFont="1" applyBorder="1" applyAlignment="1">
      <alignment horizontal="left"/>
    </xf>
    <xf numFmtId="1" fontId="83" fillId="0" borderId="30" xfId="0" applyNumberFormat="1" applyFont="1" applyBorder="1" applyAlignment="1">
      <alignment horizontal="left"/>
    </xf>
    <xf numFmtId="1" fontId="83" fillId="0" borderId="33" xfId="0" applyNumberFormat="1" applyFont="1" applyBorder="1" applyAlignment="1">
      <alignment horizontal="left"/>
    </xf>
    <xf numFmtId="1" fontId="91" fillId="0" borderId="29" xfId="0" applyNumberFormat="1" applyFont="1" applyFill="1" applyBorder="1" applyAlignment="1">
      <alignment horizontal="left"/>
    </xf>
    <xf numFmtId="1" fontId="104" fillId="0" borderId="0" xfId="0" applyNumberFormat="1" applyFont="1" applyAlignment="1">
      <alignment horizontal="left"/>
    </xf>
    <xf numFmtId="1" fontId="90" fillId="0" borderId="41" xfId="0" applyNumberFormat="1" applyFont="1" applyBorder="1" applyAlignment="1">
      <alignment horizontal="left"/>
    </xf>
    <xf numFmtId="1" fontId="104" fillId="0" borderId="72" xfId="0" applyNumberFormat="1" applyFont="1" applyBorder="1" applyAlignment="1">
      <alignment horizontal="left" vertical="center"/>
    </xf>
    <xf numFmtId="1" fontId="104" fillId="0" borderId="77" xfId="0" applyNumberFormat="1" applyFont="1" applyBorder="1" applyAlignment="1">
      <alignment horizontal="left" vertical="center"/>
    </xf>
    <xf numFmtId="1" fontId="104" fillId="0" borderId="69" xfId="0" applyNumberFormat="1" applyFont="1" applyBorder="1" applyAlignment="1">
      <alignment horizontal="left" vertical="center"/>
    </xf>
    <xf numFmtId="1" fontId="104" fillId="0" borderId="70" xfId="0" applyNumberFormat="1" applyFont="1" applyBorder="1" applyAlignment="1">
      <alignment horizontal="left" vertical="center"/>
    </xf>
    <xf numFmtId="1" fontId="104" fillId="0" borderId="79" xfId="0" applyNumberFormat="1" applyFont="1" applyBorder="1" applyAlignment="1">
      <alignment horizontal="left"/>
    </xf>
    <xf numFmtId="1" fontId="104" fillId="0" borderId="80" xfId="0" applyNumberFormat="1" applyFont="1" applyBorder="1" applyAlignment="1">
      <alignment horizontal="left"/>
    </xf>
    <xf numFmtId="1" fontId="104" fillId="0" borderId="72" xfId="0" applyNumberFormat="1" applyFont="1" applyBorder="1" applyAlignment="1">
      <alignment horizontal="left"/>
    </xf>
    <xf numFmtId="1" fontId="104" fillId="0" borderId="70" xfId="0" applyNumberFormat="1" applyFont="1" applyBorder="1" applyAlignment="1">
      <alignment horizontal="left"/>
    </xf>
    <xf numFmtId="1" fontId="104" fillId="0" borderId="71" xfId="0" applyNumberFormat="1" applyFont="1" applyBorder="1" applyAlignment="1">
      <alignment horizontal="left"/>
    </xf>
    <xf numFmtId="1" fontId="104" fillId="0" borderId="72" xfId="42" applyNumberFormat="1" applyFont="1" applyBorder="1" applyAlignment="1">
      <alignment horizontal="left"/>
    </xf>
    <xf numFmtId="1" fontId="104" fillId="0" borderId="70" xfId="42" applyNumberFormat="1" applyFont="1" applyBorder="1" applyAlignment="1">
      <alignment horizontal="left"/>
    </xf>
    <xf numFmtId="1" fontId="104" fillId="0" borderId="69" xfId="0" applyNumberFormat="1" applyFont="1" applyBorder="1" applyAlignment="1">
      <alignment horizontal="left"/>
    </xf>
    <xf numFmtId="1" fontId="101" fillId="0" borderId="77" xfId="0" applyNumberFormat="1" applyFont="1" applyBorder="1" applyAlignment="1">
      <alignment horizontal="left"/>
    </xf>
    <xf numFmtId="1" fontId="106" fillId="0" borderId="0" xfId="0" applyNumberFormat="1" applyFont="1" applyAlignment="1">
      <alignment horizontal="left"/>
    </xf>
    <xf numFmtId="1" fontId="105" fillId="0" borderId="0" xfId="0" applyNumberFormat="1" applyFont="1" applyAlignment="1">
      <alignment horizontal="left"/>
    </xf>
    <xf numFmtId="0" fontId="104" fillId="0" borderId="69" xfId="0" applyFont="1" applyBorder="1" applyAlignment="1">
      <alignment horizontal="left"/>
    </xf>
    <xf numFmtId="1" fontId="104" fillId="0" borderId="73" xfId="0" applyNumberFormat="1" applyFont="1" applyBorder="1" applyAlignment="1">
      <alignment horizontal="left"/>
    </xf>
    <xf numFmtId="0" fontId="105" fillId="0" borderId="0" xfId="0" applyFont="1" applyAlignment="1">
      <alignment horizontal="left"/>
    </xf>
    <xf numFmtId="2" fontId="105" fillId="0" borderId="77" xfId="0" applyNumberFormat="1" applyFont="1" applyBorder="1" applyAlignment="1">
      <alignment horizontal="left"/>
    </xf>
    <xf numFmtId="2" fontId="105" fillId="0" borderId="71" xfId="0" applyNumberFormat="1" applyFont="1" applyBorder="1" applyAlignment="1">
      <alignment horizontal="left"/>
    </xf>
    <xf numFmtId="2" fontId="105" fillId="0" borderId="73" xfId="0" applyNumberFormat="1" applyFont="1" applyBorder="1" applyAlignment="1">
      <alignment horizontal="left"/>
    </xf>
    <xf numFmtId="1" fontId="105" fillId="0" borderId="73" xfId="0" applyNumberFormat="1" applyFont="1" applyBorder="1" applyAlignment="1">
      <alignment horizontal="left"/>
    </xf>
    <xf numFmtId="1" fontId="105" fillId="0" borderId="71" xfId="0" applyNumberFormat="1" applyFont="1" applyBorder="1" applyAlignment="1">
      <alignment horizontal="left"/>
    </xf>
    <xf numFmtId="1" fontId="105" fillId="0" borderId="77" xfId="0" applyNumberFormat="1" applyFont="1" applyBorder="1" applyAlignment="1">
      <alignment horizontal="left"/>
    </xf>
    <xf numFmtId="2" fontId="105" fillId="0" borderId="72" xfId="0" applyNumberFormat="1" applyFont="1" applyBorder="1" applyAlignment="1">
      <alignment horizontal="left"/>
    </xf>
    <xf numFmtId="2" fontId="105" fillId="0" borderId="81" xfId="0" applyNumberFormat="1" applyFont="1" applyBorder="1" applyAlignment="1">
      <alignment horizontal="left"/>
    </xf>
    <xf numFmtId="2" fontId="105" fillId="0" borderId="70" xfId="0" applyNumberFormat="1" applyFont="1" applyBorder="1" applyAlignment="1">
      <alignment horizontal="left"/>
    </xf>
    <xf numFmtId="2" fontId="105" fillId="0" borderId="79" xfId="0" applyNumberFormat="1" applyFont="1" applyBorder="1" applyAlignment="1">
      <alignment horizontal="left"/>
    </xf>
    <xf numFmtId="0" fontId="104" fillId="0" borderId="73" xfId="0" applyFont="1" applyBorder="1" applyAlignment="1">
      <alignment horizontal="left"/>
    </xf>
    <xf numFmtId="0" fontId="101" fillId="0" borderId="61" xfId="0" applyFont="1" applyBorder="1" applyAlignment="1">
      <alignment horizontal="left"/>
    </xf>
    <xf numFmtId="0" fontId="102" fillId="0" borderId="78" xfId="0" applyFont="1" applyBorder="1" applyAlignment="1">
      <alignment/>
    </xf>
    <xf numFmtId="0" fontId="100" fillId="0" borderId="78" xfId="0" applyFont="1" applyBorder="1" applyAlignment="1">
      <alignment horizontal="left"/>
    </xf>
    <xf numFmtId="0" fontId="100" fillId="0" borderId="46" xfId="0" applyFont="1" applyBorder="1" applyAlignment="1">
      <alignment horizontal="left"/>
    </xf>
    <xf numFmtId="0" fontId="100" fillId="0" borderId="82" xfId="0" applyFont="1" applyBorder="1" applyAlignment="1">
      <alignment horizontal="left"/>
    </xf>
    <xf numFmtId="0" fontId="100" fillId="0" borderId="0" xfId="0" applyFont="1" applyAlignment="1">
      <alignment horizontal="left"/>
    </xf>
    <xf numFmtId="0" fontId="104" fillId="0" borderId="71" xfId="0" applyFont="1" applyBorder="1" applyAlignment="1">
      <alignment horizontal="left"/>
    </xf>
    <xf numFmtId="0" fontId="84" fillId="0" borderId="44" xfId="0" applyFont="1" applyBorder="1" applyAlignment="1">
      <alignment horizontal="left"/>
    </xf>
    <xf numFmtId="0" fontId="81" fillId="0" borderId="5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1" fontId="104" fillId="0" borderId="55" xfId="0" applyNumberFormat="1" applyFont="1" applyBorder="1" applyAlignment="1">
      <alignment horizontal="left"/>
    </xf>
    <xf numFmtId="1" fontId="104" fillId="0" borderId="56" xfId="0" applyNumberFormat="1" applyFont="1" applyBorder="1" applyAlignment="1">
      <alignment horizontal="left"/>
    </xf>
    <xf numFmtId="1" fontId="104" fillId="0" borderId="58" xfId="0" applyNumberFormat="1" applyFont="1" applyBorder="1" applyAlignment="1">
      <alignment horizontal="left"/>
    </xf>
    <xf numFmtId="1" fontId="91" fillId="0" borderId="79" xfId="0" applyNumberFormat="1" applyFont="1" applyBorder="1" applyAlignment="1">
      <alignment horizontal="left"/>
    </xf>
    <xf numFmtId="1" fontId="91" fillId="0" borderId="81" xfId="0" applyNumberFormat="1" applyFont="1" applyBorder="1" applyAlignment="1">
      <alignment horizontal="left"/>
    </xf>
    <xf numFmtId="1" fontId="91" fillId="0" borderId="55" xfId="0" applyNumberFormat="1" applyFont="1" applyBorder="1" applyAlignment="1">
      <alignment horizontal="left"/>
    </xf>
    <xf numFmtId="1" fontId="91" fillId="0" borderId="56" xfId="0" applyNumberFormat="1" applyFont="1" applyBorder="1" applyAlignment="1">
      <alignment horizontal="left"/>
    </xf>
    <xf numFmtId="1" fontId="91" fillId="0" borderId="58" xfId="0" applyNumberFormat="1" applyFont="1" applyBorder="1" applyAlignment="1">
      <alignment horizontal="left"/>
    </xf>
    <xf numFmtId="1" fontId="105" fillId="0" borderId="72" xfId="0" applyNumberFormat="1" applyFont="1" applyBorder="1" applyAlignment="1">
      <alignment horizontal="left"/>
    </xf>
    <xf numFmtId="1" fontId="105" fillId="0" borderId="79" xfId="0" applyNumberFormat="1" applyFont="1" applyBorder="1" applyAlignment="1">
      <alignment horizontal="left"/>
    </xf>
    <xf numFmtId="1" fontId="105" fillId="0" borderId="81" xfId="0" applyNumberFormat="1" applyFont="1" applyBorder="1" applyAlignment="1">
      <alignment horizontal="left"/>
    </xf>
    <xf numFmtId="1" fontId="91" fillId="0" borderId="51" xfId="0" applyNumberFormat="1" applyFont="1" applyBorder="1" applyAlignment="1">
      <alignment horizontal="left"/>
    </xf>
    <xf numFmtId="1" fontId="91" fillId="0" borderId="65" xfId="0" applyNumberFormat="1" applyFont="1" applyBorder="1" applyAlignment="1">
      <alignment horizontal="left"/>
    </xf>
    <xf numFmtId="1" fontId="91" fillId="0" borderId="50" xfId="0" applyNumberFormat="1" applyFont="1" applyBorder="1" applyAlignment="1">
      <alignment horizontal="left"/>
    </xf>
    <xf numFmtId="1" fontId="91" fillId="0" borderId="70" xfId="0" applyNumberFormat="1" applyFont="1" applyBorder="1" applyAlignment="1">
      <alignment horizontal="left"/>
    </xf>
    <xf numFmtId="1" fontId="105" fillId="0" borderId="70" xfId="0" applyNumberFormat="1" applyFont="1" applyBorder="1" applyAlignment="1">
      <alignment horizontal="left"/>
    </xf>
    <xf numFmtId="0" fontId="91" fillId="0" borderId="72" xfId="0" applyFont="1" applyBorder="1" applyAlignment="1">
      <alignment horizontal="left"/>
    </xf>
    <xf numFmtId="0" fontId="91" fillId="0" borderId="79" xfId="0" applyFont="1" applyBorder="1" applyAlignment="1">
      <alignment horizontal="left"/>
    </xf>
    <xf numFmtId="2" fontId="91" fillId="0" borderId="66" xfId="0" applyNumberFormat="1" applyFont="1" applyBorder="1" applyAlignment="1">
      <alignment horizontal="left"/>
    </xf>
    <xf numFmtId="2" fontId="91" fillId="0" borderId="51" xfId="0" applyNumberFormat="1" applyFont="1" applyBorder="1" applyAlignment="1">
      <alignment horizontal="left"/>
    </xf>
    <xf numFmtId="2" fontId="105" fillId="0" borderId="39" xfId="0" applyNumberFormat="1" applyFont="1" applyBorder="1" applyAlignment="1">
      <alignment horizontal="left"/>
    </xf>
    <xf numFmtId="2" fontId="105" fillId="0" borderId="52" xfId="0" applyNumberFormat="1" applyFont="1" applyBorder="1" applyAlignment="1">
      <alignment horizontal="left"/>
    </xf>
    <xf numFmtId="1" fontId="105" fillId="0" borderId="53" xfId="0" applyNumberFormat="1" applyFont="1" applyBorder="1" applyAlignment="1">
      <alignment horizontal="left"/>
    </xf>
    <xf numFmtId="0" fontId="104" fillId="0" borderId="77" xfId="0" applyFont="1" applyBorder="1" applyAlignment="1">
      <alignment horizontal="left"/>
    </xf>
    <xf numFmtId="0" fontId="90" fillId="0" borderId="36" xfId="0" applyFont="1" applyBorder="1" applyAlignment="1">
      <alignment horizontal="left"/>
    </xf>
    <xf numFmtId="0" fontId="90" fillId="0" borderId="16" xfId="0" applyFont="1" applyBorder="1" applyAlignment="1">
      <alignment horizontal="left"/>
    </xf>
    <xf numFmtId="0" fontId="91" fillId="0" borderId="70" xfId="0" applyFont="1" applyBorder="1" applyAlignment="1">
      <alignment horizontal="left"/>
    </xf>
    <xf numFmtId="2" fontId="91" fillId="0" borderId="50" xfId="0" applyNumberFormat="1" applyFont="1" applyBorder="1" applyAlignment="1">
      <alignment horizontal="left"/>
    </xf>
    <xf numFmtId="2" fontId="105" fillId="0" borderId="40" xfId="0" applyNumberFormat="1" applyFont="1" applyBorder="1" applyAlignment="1">
      <alignment horizontal="left"/>
    </xf>
    <xf numFmtId="2" fontId="104" fillId="0" borderId="55" xfId="0" applyNumberFormat="1" applyFont="1" applyBorder="1" applyAlignment="1">
      <alignment horizontal="left" vertical="center"/>
    </xf>
    <xf numFmtId="0" fontId="91" fillId="0" borderId="81" xfId="0" applyFont="1" applyBorder="1" applyAlignment="1">
      <alignment horizontal="left"/>
    </xf>
    <xf numFmtId="2" fontId="91" fillId="0" borderId="65" xfId="0" applyNumberFormat="1" applyFont="1" applyBorder="1" applyAlignment="1">
      <alignment horizontal="left"/>
    </xf>
    <xf numFmtId="2" fontId="105" fillId="0" borderId="53" xfId="0" applyNumberFormat="1" applyFont="1" applyBorder="1" applyAlignment="1">
      <alignment horizontal="left"/>
    </xf>
    <xf numFmtId="1" fontId="90" fillId="0" borderId="68" xfId="0" applyNumberFormat="1" applyFont="1" applyFill="1" applyBorder="1" applyAlignment="1">
      <alignment horizontal="center" vertical="justify" wrapText="1"/>
    </xf>
    <xf numFmtId="1" fontId="104" fillId="0" borderId="69" xfId="0" applyNumberFormat="1" applyFont="1" applyBorder="1" applyAlignment="1">
      <alignment horizontal="center" vertical="justify" wrapText="1"/>
    </xf>
    <xf numFmtId="1" fontId="86" fillId="0" borderId="21" xfId="0" applyNumberFormat="1" applyFont="1" applyBorder="1" applyAlignment="1">
      <alignment horizontal="left"/>
    </xf>
    <xf numFmtId="1" fontId="86" fillId="0" borderId="46" xfId="0" applyNumberFormat="1" applyFont="1" applyBorder="1" applyAlignment="1">
      <alignment horizontal="left"/>
    </xf>
    <xf numFmtId="2" fontId="81" fillId="0" borderId="42" xfId="0" applyNumberFormat="1" applyFont="1" applyBorder="1" applyAlignment="1">
      <alignment horizontal="left" vertical="center"/>
    </xf>
    <xf numFmtId="0" fontId="89" fillId="0" borderId="16" xfId="0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81" fillId="0" borderId="10" xfId="44" applyNumberFormat="1" applyFont="1" applyBorder="1" applyAlignment="1">
      <alignment horizontal="left"/>
    </xf>
    <xf numFmtId="2" fontId="82" fillId="0" borderId="43" xfId="0" applyNumberFormat="1" applyFont="1" applyBorder="1" applyAlignment="1">
      <alignment horizontal="left"/>
    </xf>
    <xf numFmtId="2" fontId="82" fillId="0" borderId="33" xfId="0" applyNumberFormat="1" applyFont="1" applyBorder="1" applyAlignment="1">
      <alignment horizontal="left"/>
    </xf>
    <xf numFmtId="2" fontId="81" fillId="0" borderId="57" xfId="0" applyNumberFormat="1" applyFont="1" applyBorder="1" applyAlignment="1">
      <alignment horizontal="left"/>
    </xf>
    <xf numFmtId="2" fontId="82" fillId="0" borderId="17" xfId="44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87" fillId="0" borderId="17" xfId="0" applyNumberFormat="1" applyFont="1" applyBorder="1" applyAlignment="1">
      <alignment horizontal="left" wrapText="1"/>
    </xf>
    <xf numFmtId="2" fontId="87" fillId="0" borderId="11" xfId="0" applyNumberFormat="1" applyFont="1" applyBorder="1" applyAlignment="1">
      <alignment horizontal="left" wrapText="1"/>
    </xf>
    <xf numFmtId="2" fontId="87" fillId="0" borderId="29" xfId="0" applyNumberFormat="1" applyFont="1" applyBorder="1" applyAlignment="1">
      <alignment horizontal="left" wrapText="1"/>
    </xf>
    <xf numFmtId="2" fontId="87" fillId="0" borderId="55" xfId="0" applyNumberFormat="1" applyFont="1" applyBorder="1" applyAlignment="1">
      <alignment horizontal="left" wrapText="1"/>
    </xf>
    <xf numFmtId="164" fontId="83" fillId="0" borderId="23" xfId="0" applyNumberFormat="1" applyFont="1" applyBorder="1" applyAlignment="1">
      <alignment horizontal="left"/>
    </xf>
    <xf numFmtId="164" fontId="83" fillId="0" borderId="33" xfId="0" applyNumberFormat="1" applyFont="1" applyBorder="1" applyAlignment="1">
      <alignment horizontal="left"/>
    </xf>
    <xf numFmtId="0" fontId="91" fillId="0" borderId="57" xfId="0" applyFont="1" applyBorder="1" applyAlignment="1">
      <alignment horizontal="left"/>
    </xf>
    <xf numFmtId="2" fontId="87" fillId="0" borderId="23" xfId="42" applyNumberFormat="1" applyFont="1" applyBorder="1" applyAlignment="1">
      <alignment horizontal="left"/>
    </xf>
    <xf numFmtId="2" fontId="87" fillId="0" borderId="33" xfId="42" applyNumberFormat="1" applyFont="1" applyBorder="1" applyAlignment="1">
      <alignment horizontal="left"/>
    </xf>
    <xf numFmtId="2" fontId="87" fillId="0" borderId="57" xfId="42" applyNumberFormat="1" applyFont="1" applyBorder="1" applyAlignment="1">
      <alignment horizontal="left"/>
    </xf>
    <xf numFmtId="1" fontId="82" fillId="0" borderId="29" xfId="0" applyNumberFormat="1" applyFont="1" applyBorder="1" applyAlignment="1">
      <alignment horizontal="left" vertical="center"/>
    </xf>
    <xf numFmtId="1" fontId="82" fillId="0" borderId="30" xfId="0" applyNumberFormat="1" applyFont="1" applyBorder="1" applyAlignment="1">
      <alignment horizontal="left" vertical="center"/>
    </xf>
    <xf numFmtId="1" fontId="82" fillId="0" borderId="31" xfId="0" applyNumberFormat="1" applyFont="1" applyBorder="1" applyAlignment="1">
      <alignment horizontal="left"/>
    </xf>
    <xf numFmtId="1" fontId="82" fillId="0" borderId="30" xfId="0" applyNumberFormat="1" applyFont="1" applyBorder="1" applyAlignment="1">
      <alignment horizontal="left"/>
    </xf>
    <xf numFmtId="1" fontId="82" fillId="0" borderId="32" xfId="0" applyNumberFormat="1" applyFont="1" applyBorder="1" applyAlignment="1">
      <alignment horizontal="left"/>
    </xf>
    <xf numFmtId="1" fontId="82" fillId="0" borderId="29" xfId="0" applyNumberFormat="1" applyFont="1" applyBorder="1" applyAlignment="1">
      <alignment horizontal="left"/>
    </xf>
    <xf numFmtId="2" fontId="82" fillId="0" borderId="29" xfId="0" applyNumberFormat="1" applyFont="1" applyBorder="1" applyAlignment="1">
      <alignment horizontal="left" wrapText="1"/>
    </xf>
    <xf numFmtId="3" fontId="84" fillId="0" borderId="31" xfId="0" applyNumberFormat="1" applyFont="1" applyBorder="1" applyAlignment="1">
      <alignment horizontal="left"/>
    </xf>
    <xf numFmtId="3" fontId="84" fillId="0" borderId="30" xfId="0" applyNumberFormat="1" applyFont="1" applyBorder="1" applyAlignment="1">
      <alignment horizontal="left"/>
    </xf>
    <xf numFmtId="1" fontId="82" fillId="0" borderId="31" xfId="0" applyNumberFormat="1" applyFont="1" applyFill="1" applyBorder="1" applyAlignment="1">
      <alignment horizontal="left"/>
    </xf>
    <xf numFmtId="1" fontId="82" fillId="0" borderId="30" xfId="0" applyNumberFormat="1" applyFont="1" applyFill="1" applyBorder="1" applyAlignment="1">
      <alignment horizontal="left"/>
    </xf>
    <xf numFmtId="1" fontId="82" fillId="0" borderId="31" xfId="42" applyNumberFormat="1" applyFont="1" applyBorder="1" applyAlignment="1">
      <alignment horizontal="left"/>
    </xf>
    <xf numFmtId="1" fontId="82" fillId="0" borderId="30" xfId="42" applyNumberFormat="1" applyFont="1" applyBorder="1" applyAlignment="1">
      <alignment horizontal="left"/>
    </xf>
    <xf numFmtId="1" fontId="82" fillId="0" borderId="29" xfId="42" applyNumberFormat="1" applyFont="1" applyBorder="1" applyAlignment="1">
      <alignment horizontal="left"/>
    </xf>
    <xf numFmtId="1" fontId="81" fillId="0" borderId="50" xfId="0" applyNumberFormat="1" applyFont="1" applyBorder="1" applyAlignment="1">
      <alignment horizontal="left"/>
    </xf>
    <xf numFmtId="1" fontId="81" fillId="0" borderId="24" xfId="0" applyNumberFormat="1" applyFont="1" applyBorder="1" applyAlignment="1">
      <alignment horizontal="left"/>
    </xf>
    <xf numFmtId="1" fontId="93" fillId="0" borderId="72" xfId="0" applyNumberFormat="1" applyFont="1" applyBorder="1" applyAlignment="1">
      <alignment horizontal="left" vertical="center"/>
    </xf>
    <xf numFmtId="1" fontId="93" fillId="0" borderId="77" xfId="0" applyNumberFormat="1" applyFont="1" applyBorder="1" applyAlignment="1">
      <alignment horizontal="left" vertical="center"/>
    </xf>
    <xf numFmtId="1" fontId="93" fillId="0" borderId="79" xfId="0" applyNumberFormat="1" applyFont="1" applyBorder="1" applyAlignment="1">
      <alignment horizontal="left" vertical="center"/>
    </xf>
    <xf numFmtId="1" fontId="93" fillId="0" borderId="81" xfId="0" applyNumberFormat="1" applyFont="1" applyBorder="1" applyAlignment="1">
      <alignment horizontal="left" vertical="center"/>
    </xf>
    <xf numFmtId="1" fontId="93" fillId="0" borderId="70" xfId="0" applyNumberFormat="1" applyFont="1" applyBorder="1" applyAlignment="1">
      <alignment horizontal="left" vertical="center"/>
    </xf>
    <xf numFmtId="1" fontId="93" fillId="0" borderId="69" xfId="0" applyNumberFormat="1" applyFont="1" applyBorder="1" applyAlignment="1">
      <alignment horizontal="left" vertical="center"/>
    </xf>
    <xf numFmtId="1" fontId="93" fillId="0" borderId="72" xfId="0" applyNumberFormat="1" applyFont="1" applyBorder="1" applyAlignment="1">
      <alignment horizontal="left"/>
    </xf>
    <xf numFmtId="1" fontId="93" fillId="0" borderId="79" xfId="0" applyNumberFormat="1" applyFont="1" applyBorder="1" applyAlignment="1">
      <alignment horizontal="left"/>
    </xf>
    <xf numFmtId="1" fontId="93" fillId="0" borderId="81" xfId="0" applyNumberFormat="1" applyFont="1" applyBorder="1" applyAlignment="1">
      <alignment horizontal="left"/>
    </xf>
    <xf numFmtId="1" fontId="94" fillId="0" borderId="72" xfId="42" applyNumberFormat="1" applyFont="1" applyBorder="1" applyAlignment="1">
      <alignment horizontal="left"/>
    </xf>
    <xf numFmtId="1" fontId="94" fillId="0" borderId="70" xfId="42" applyNumberFormat="1" applyFont="1" applyBorder="1" applyAlignment="1">
      <alignment horizontal="left"/>
    </xf>
    <xf numFmtId="1" fontId="94" fillId="0" borderId="73" xfId="42" applyNumberFormat="1" applyFont="1" applyBorder="1" applyAlignment="1">
      <alignment horizontal="left"/>
    </xf>
    <xf numFmtId="1" fontId="93" fillId="0" borderId="70" xfId="0" applyNumberFormat="1" applyFont="1" applyBorder="1" applyAlignment="1">
      <alignment horizontal="left"/>
    </xf>
    <xf numFmtId="1" fontId="93" fillId="0" borderId="73" xfId="0" applyNumberFormat="1" applyFont="1" applyBorder="1" applyAlignment="1">
      <alignment horizontal="left"/>
    </xf>
    <xf numFmtId="1" fontId="81" fillId="0" borderId="29" xfId="0" applyNumberFormat="1" applyFont="1" applyBorder="1" applyAlignment="1">
      <alignment horizontal="left" vertical="center"/>
    </xf>
    <xf numFmtId="1" fontId="81" fillId="0" borderId="35" xfId="0" applyNumberFormat="1" applyFont="1" applyBorder="1" applyAlignment="1">
      <alignment horizontal="left" vertical="center"/>
    </xf>
    <xf numFmtId="1" fontId="81" fillId="0" borderId="31" xfId="0" applyNumberFormat="1" applyFont="1" applyBorder="1" applyAlignment="1">
      <alignment horizontal="left"/>
    </xf>
    <xf numFmtId="1" fontId="2" fillId="0" borderId="30" xfId="0" applyNumberFormat="1" applyFont="1" applyBorder="1" applyAlignment="1">
      <alignment horizontal="left"/>
    </xf>
    <xf numFmtId="1" fontId="2" fillId="0" borderId="32" xfId="0" applyNumberFormat="1" applyFont="1" applyBorder="1" applyAlignment="1">
      <alignment horizontal="left"/>
    </xf>
    <xf numFmtId="1" fontId="2" fillId="0" borderId="31" xfId="0" applyNumberFormat="1" applyFont="1" applyBorder="1" applyAlignment="1">
      <alignment horizontal="left"/>
    </xf>
    <xf numFmtId="1" fontId="82" fillId="0" borderId="29" xfId="0" applyNumberFormat="1" applyFont="1" applyFill="1" applyBorder="1" applyAlignment="1">
      <alignment horizontal="left" vertical="top" wrapText="1"/>
    </xf>
    <xf numFmtId="1" fontId="81" fillId="0" borderId="31" xfId="0" applyNumberFormat="1" applyFont="1" applyBorder="1" applyAlignment="1">
      <alignment horizontal="left" vertical="center"/>
    </xf>
    <xf numFmtId="1" fontId="81" fillId="0" borderId="29" xfId="0" applyNumberFormat="1" applyFont="1" applyBorder="1" applyAlignment="1">
      <alignment horizontal="left"/>
    </xf>
    <xf numFmtId="1" fontId="90" fillId="0" borderId="68" xfId="0" applyNumberFormat="1" applyFont="1" applyFill="1" applyBorder="1" applyAlignment="1">
      <alignment horizontal="center" vertical="center" wrapText="1"/>
    </xf>
    <xf numFmtId="1" fontId="87" fillId="0" borderId="11" xfId="0" applyNumberFormat="1" applyFont="1" applyBorder="1" applyAlignment="1">
      <alignment horizontal="left" wrapText="1"/>
    </xf>
    <xf numFmtId="1" fontId="87" fillId="0" borderId="11" xfId="0" applyNumberFormat="1" applyFont="1" applyFill="1" applyBorder="1" applyAlignment="1">
      <alignment horizontal="left"/>
    </xf>
    <xf numFmtId="1" fontId="90" fillId="0" borderId="10" xfId="0" applyNumberFormat="1" applyFont="1" applyBorder="1" applyAlignment="1">
      <alignment horizontal="left" vertical="center"/>
    </xf>
    <xf numFmtId="1" fontId="104" fillId="0" borderId="13" xfId="0" applyNumberFormat="1" applyFont="1" applyBorder="1" applyAlignment="1">
      <alignment horizontal="left"/>
    </xf>
    <xf numFmtId="1" fontId="104" fillId="0" borderId="46" xfId="0" applyNumberFormat="1" applyFont="1" applyBorder="1" applyAlignment="1">
      <alignment horizontal="left"/>
    </xf>
    <xf numFmtId="3" fontId="104" fillId="0" borderId="13" xfId="0" applyNumberFormat="1" applyFont="1" applyBorder="1" applyAlignment="1">
      <alignment horizontal="left"/>
    </xf>
    <xf numFmtId="3" fontId="104" fillId="0" borderId="46" xfId="0" applyNumberFormat="1" applyFont="1" applyBorder="1" applyAlignment="1">
      <alignment horizontal="left"/>
    </xf>
    <xf numFmtId="1" fontId="86" fillId="0" borderId="82" xfId="0" applyNumberFormat="1" applyFont="1" applyBorder="1" applyAlignment="1">
      <alignment horizontal="left"/>
    </xf>
    <xf numFmtId="0" fontId="88" fillId="0" borderId="83" xfId="0" applyFont="1" applyBorder="1" applyAlignment="1">
      <alignment horizontal="center" vertical="center"/>
    </xf>
    <xf numFmtId="0" fontId="83" fillId="0" borderId="45" xfId="0" applyFont="1" applyBorder="1" applyAlignment="1">
      <alignment horizontal="left"/>
    </xf>
    <xf numFmtId="0" fontId="86" fillId="0" borderId="45" xfId="0" applyFont="1" applyBorder="1" applyAlignment="1">
      <alignment/>
    </xf>
    <xf numFmtId="2" fontId="87" fillId="0" borderId="41" xfId="0" applyNumberFormat="1" applyFont="1" applyBorder="1" applyAlignment="1">
      <alignment vertical="center"/>
    </xf>
    <xf numFmtId="2" fontId="87" fillId="0" borderId="35" xfId="0" applyNumberFormat="1" applyFont="1" applyBorder="1" applyAlignment="1">
      <alignment horizontal="right"/>
    </xf>
    <xf numFmtId="2" fontId="87" fillId="0" borderId="41" xfId="0" applyNumberFormat="1" applyFont="1" applyBorder="1" applyAlignment="1">
      <alignment horizontal="right"/>
    </xf>
    <xf numFmtId="2" fontId="82" fillId="0" borderId="35" xfId="0" applyNumberFormat="1" applyFont="1" applyBorder="1" applyAlignment="1">
      <alignment horizontal="right"/>
    </xf>
    <xf numFmtId="2" fontId="91" fillId="0" borderId="35" xfId="0" applyNumberFormat="1" applyFont="1" applyBorder="1" applyAlignment="1">
      <alignment horizontal="left"/>
    </xf>
    <xf numFmtId="2" fontId="87" fillId="0" borderId="35" xfId="42" applyNumberFormat="1" applyFont="1" applyBorder="1" applyAlignment="1">
      <alignment horizontal="right"/>
    </xf>
    <xf numFmtId="2" fontId="87" fillId="0" borderId="35" xfId="0" applyNumberFormat="1" applyFont="1" applyBorder="1" applyAlignment="1">
      <alignment horizontal="right" wrapText="1"/>
    </xf>
    <xf numFmtId="3" fontId="83" fillId="0" borderId="35" xfId="0" applyNumberFormat="1" applyFont="1" applyBorder="1" applyAlignment="1">
      <alignment horizontal="right"/>
    </xf>
    <xf numFmtId="2" fontId="87" fillId="0" borderId="35" xfId="0" applyNumberFormat="1" applyFont="1" applyFill="1" applyBorder="1" applyAlignment="1">
      <alignment horizontal="right"/>
    </xf>
    <xf numFmtId="0" fontId="107" fillId="0" borderId="77" xfId="0" applyFont="1" applyBorder="1" applyAlignment="1">
      <alignment horizontal="center" vertical="center"/>
    </xf>
    <xf numFmtId="1" fontId="88" fillId="0" borderId="17" xfId="0" applyNumberFormat="1" applyFont="1" applyBorder="1" applyAlignment="1">
      <alignment horizontal="left" vertical="center"/>
    </xf>
    <xf numFmtId="1" fontId="92" fillId="0" borderId="84" xfId="0" applyNumberFormat="1" applyFont="1" applyBorder="1" applyAlignment="1">
      <alignment horizontal="left"/>
    </xf>
    <xf numFmtId="1" fontId="89" fillId="0" borderId="15" xfId="0" applyNumberFormat="1" applyFont="1" applyBorder="1" applyAlignment="1">
      <alignment horizontal="left"/>
    </xf>
    <xf numFmtId="1" fontId="89" fillId="0" borderId="19" xfId="0" applyNumberFormat="1" applyFont="1" applyBorder="1" applyAlignment="1">
      <alignment horizontal="left"/>
    </xf>
    <xf numFmtId="1" fontId="89" fillId="0" borderId="14" xfId="0" applyNumberFormat="1" applyFont="1" applyBorder="1" applyAlignment="1">
      <alignment horizontal="left"/>
    </xf>
    <xf numFmtId="1" fontId="89" fillId="0" borderId="12" xfId="0" applyNumberFormat="1" applyFont="1" applyBorder="1" applyAlignment="1">
      <alignment horizontal="left"/>
    </xf>
    <xf numFmtId="1" fontId="81" fillId="0" borderId="0" xfId="0" applyNumberFormat="1" applyFont="1" applyAlignment="1">
      <alignment horizontal="left"/>
    </xf>
    <xf numFmtId="1" fontId="81" fillId="0" borderId="14" xfId="44" applyNumberFormat="1" applyFont="1" applyBorder="1" applyAlignment="1">
      <alignment horizontal="left"/>
    </xf>
    <xf numFmtId="1" fontId="81" fillId="0" borderId="12" xfId="44" applyNumberFormat="1" applyFont="1" applyBorder="1" applyAlignment="1">
      <alignment horizontal="left"/>
    </xf>
    <xf numFmtId="1" fontId="81" fillId="0" borderId="14" xfId="0" applyNumberFormat="1" applyFont="1" applyBorder="1" applyAlignment="1">
      <alignment horizontal="left" wrapText="1"/>
    </xf>
    <xf numFmtId="1" fontId="81" fillId="0" borderId="14" xfId="0" applyNumberFormat="1" applyFont="1" applyFill="1" applyBorder="1" applyAlignment="1">
      <alignment horizontal="left"/>
    </xf>
    <xf numFmtId="1" fontId="81" fillId="0" borderId="12" xfId="0" applyNumberFormat="1" applyFont="1" applyFill="1" applyBorder="1" applyAlignment="1">
      <alignment horizontal="left"/>
    </xf>
    <xf numFmtId="1" fontId="81" fillId="0" borderId="10" xfId="0" applyNumberFormat="1" applyFont="1" applyFill="1" applyBorder="1" applyAlignment="1">
      <alignment horizontal="left"/>
    </xf>
    <xf numFmtId="1" fontId="81" fillId="0" borderId="0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81" fillId="0" borderId="43" xfId="0" applyNumberFormat="1" applyFont="1" applyBorder="1" applyAlignment="1">
      <alignment horizontal="left" vertical="center"/>
    </xf>
    <xf numFmtId="1" fontId="89" fillId="0" borderId="18" xfId="0" applyNumberFormat="1" applyFont="1" applyBorder="1" applyAlignment="1">
      <alignment horizontal="left"/>
    </xf>
    <xf numFmtId="1" fontId="81" fillId="0" borderId="20" xfId="0" applyNumberFormat="1" applyFont="1" applyBorder="1" applyAlignment="1">
      <alignment horizontal="left" vertical="center"/>
    </xf>
    <xf numFmtId="0" fontId="93" fillId="0" borderId="69" xfId="0" applyFont="1" applyBorder="1" applyAlignment="1">
      <alignment horizontal="left"/>
    </xf>
    <xf numFmtId="1" fontId="82" fillId="0" borderId="20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" fontId="2" fillId="0" borderId="66" xfId="0" applyNumberFormat="1" applyFont="1" applyBorder="1" applyAlignment="1">
      <alignment horizontal="left" vertical="center"/>
    </xf>
    <xf numFmtId="1" fontId="2" fillId="0" borderId="51" xfId="0" applyNumberFormat="1" applyFont="1" applyBorder="1" applyAlignment="1">
      <alignment horizontal="left" vertical="center"/>
    </xf>
    <xf numFmtId="1" fontId="5" fillId="0" borderId="50" xfId="0" applyNumberFormat="1" applyFont="1" applyBorder="1" applyAlignment="1">
      <alignment horizontal="left"/>
    </xf>
    <xf numFmtId="1" fontId="5" fillId="0" borderId="51" xfId="0" applyNumberFormat="1" applyFont="1" applyBorder="1" applyAlignment="1">
      <alignment horizontal="left"/>
    </xf>
    <xf numFmtId="1" fontId="5" fillId="0" borderId="65" xfId="0" applyNumberFormat="1" applyFont="1" applyBorder="1" applyAlignment="1">
      <alignment horizontal="left"/>
    </xf>
    <xf numFmtId="1" fontId="5" fillId="0" borderId="66" xfId="0" applyNumberFormat="1" applyFont="1" applyBorder="1" applyAlignment="1">
      <alignment horizontal="left"/>
    </xf>
    <xf numFmtId="1" fontId="2" fillId="0" borderId="50" xfId="0" applyNumberFormat="1" applyFont="1" applyBorder="1" applyAlignment="1">
      <alignment horizontal="left"/>
    </xf>
    <xf numFmtId="1" fontId="2" fillId="0" borderId="51" xfId="0" applyNumberFormat="1" applyFont="1" applyBorder="1" applyAlignment="1">
      <alignment horizontal="left"/>
    </xf>
    <xf numFmtId="1" fontId="2" fillId="0" borderId="65" xfId="0" applyNumberFormat="1" applyFont="1" applyBorder="1" applyAlignment="1">
      <alignment horizontal="left"/>
    </xf>
    <xf numFmtId="1" fontId="2" fillId="0" borderId="66" xfId="0" applyNumberFormat="1" applyFont="1" applyBorder="1" applyAlignment="1">
      <alignment horizontal="left"/>
    </xf>
    <xf numFmtId="2" fontId="5" fillId="0" borderId="66" xfId="0" applyNumberFormat="1" applyFont="1" applyBorder="1" applyAlignment="1">
      <alignment horizontal="left" wrapText="1"/>
    </xf>
    <xf numFmtId="2" fontId="5" fillId="0" borderId="51" xfId="0" applyNumberFormat="1" applyFont="1" applyBorder="1" applyAlignment="1">
      <alignment horizontal="left"/>
    </xf>
    <xf numFmtId="2" fontId="5" fillId="0" borderId="65" xfId="0" applyNumberFormat="1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1" fontId="5" fillId="0" borderId="50" xfId="0" applyNumberFormat="1" applyFont="1" applyFill="1" applyBorder="1" applyAlignment="1">
      <alignment horizontal="left"/>
    </xf>
    <xf numFmtId="1" fontId="5" fillId="0" borderId="51" xfId="0" applyNumberFormat="1" applyFont="1" applyFill="1" applyBorder="1" applyAlignment="1">
      <alignment horizontal="left"/>
    </xf>
    <xf numFmtId="1" fontId="5" fillId="0" borderId="65" xfId="0" applyNumberFormat="1" applyFont="1" applyFill="1" applyBorder="1" applyAlignment="1">
      <alignment horizontal="left"/>
    </xf>
    <xf numFmtId="1" fontId="5" fillId="0" borderId="50" xfId="42" applyNumberFormat="1" applyFont="1" applyBorder="1" applyAlignment="1">
      <alignment horizontal="left"/>
    </xf>
    <xf numFmtId="1" fontId="5" fillId="0" borderId="51" xfId="42" applyNumberFormat="1" applyFont="1" applyBorder="1" applyAlignment="1">
      <alignment horizontal="left"/>
    </xf>
    <xf numFmtId="1" fontId="5" fillId="0" borderId="65" xfId="42" applyNumberFormat="1" applyFont="1" applyBorder="1" applyAlignment="1">
      <alignment horizontal="left"/>
    </xf>
    <xf numFmtId="1" fontId="5" fillId="0" borderId="66" xfId="42" applyNumberFormat="1" applyFont="1" applyBorder="1" applyAlignment="1">
      <alignment horizontal="left"/>
    </xf>
    <xf numFmtId="1" fontId="2" fillId="0" borderId="24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11" xfId="0" applyNumberFormat="1" applyFont="1" applyBorder="1" applyAlignment="1">
      <alignment horizontal="left"/>
    </xf>
    <xf numFmtId="1" fontId="81" fillId="0" borderId="30" xfId="0" applyNumberFormat="1" applyFont="1" applyBorder="1" applyAlignment="1">
      <alignment horizontal="left" vertical="center"/>
    </xf>
    <xf numFmtId="1" fontId="81" fillId="0" borderId="32" xfId="0" applyNumberFormat="1" applyFont="1" applyBorder="1" applyAlignment="1">
      <alignment horizontal="left" vertical="center"/>
    </xf>
    <xf numFmtId="1" fontId="93" fillId="0" borderId="80" xfId="0" applyNumberFormat="1" applyFont="1" applyBorder="1" applyAlignment="1">
      <alignment horizontal="left" vertical="center"/>
    </xf>
    <xf numFmtId="1" fontId="93" fillId="0" borderId="73" xfId="0" applyNumberFormat="1" applyFont="1" applyBorder="1" applyAlignment="1">
      <alignment horizontal="left" vertical="center"/>
    </xf>
    <xf numFmtId="1" fontId="81" fillId="0" borderId="30" xfId="0" applyNumberFormat="1" applyFont="1" applyBorder="1" applyAlignment="1">
      <alignment horizontal="left"/>
    </xf>
    <xf numFmtId="1" fontId="81" fillId="0" borderId="32" xfId="0" applyNumberFormat="1" applyFont="1" applyBorder="1" applyAlignment="1">
      <alignment horizontal="left"/>
    </xf>
    <xf numFmtId="1" fontId="81" fillId="0" borderId="31" xfId="44" applyNumberFormat="1" applyFont="1" applyBorder="1" applyAlignment="1">
      <alignment horizontal="left"/>
    </xf>
    <xf numFmtId="1" fontId="81" fillId="0" borderId="30" xfId="44" applyNumberFormat="1" applyFont="1" applyBorder="1" applyAlignment="1">
      <alignment horizontal="left"/>
    </xf>
    <xf numFmtId="1" fontId="81" fillId="0" borderId="31" xfId="0" applyNumberFormat="1" applyFont="1" applyBorder="1" applyAlignment="1">
      <alignment horizontal="left" wrapText="1"/>
    </xf>
    <xf numFmtId="1" fontId="89" fillId="0" borderId="31" xfId="0" applyNumberFormat="1" applyFont="1" applyBorder="1" applyAlignment="1">
      <alignment horizontal="left"/>
    </xf>
    <xf numFmtId="1" fontId="89" fillId="0" borderId="30" xfId="0" applyNumberFormat="1" applyFont="1" applyBorder="1" applyAlignment="1">
      <alignment horizontal="left"/>
    </xf>
    <xf numFmtId="1" fontId="89" fillId="0" borderId="32" xfId="0" applyNumberFormat="1" applyFont="1" applyBorder="1" applyAlignment="1">
      <alignment horizontal="left"/>
    </xf>
    <xf numFmtId="1" fontId="81" fillId="0" borderId="31" xfId="0" applyNumberFormat="1" applyFont="1" applyFill="1" applyBorder="1" applyAlignment="1">
      <alignment horizontal="left"/>
    </xf>
    <xf numFmtId="1" fontId="81" fillId="0" borderId="30" xfId="0" applyNumberFormat="1" applyFont="1" applyFill="1" applyBorder="1" applyAlignment="1">
      <alignment horizontal="left"/>
    </xf>
    <xf numFmtId="1" fontId="81" fillId="0" borderId="32" xfId="0" applyNumberFormat="1" applyFont="1" applyFill="1" applyBorder="1" applyAlignment="1">
      <alignment horizontal="left"/>
    </xf>
    <xf numFmtId="1" fontId="81" fillId="0" borderId="31" xfId="42" applyNumberFormat="1" applyFont="1" applyBorder="1" applyAlignment="1">
      <alignment horizontal="left"/>
    </xf>
    <xf numFmtId="1" fontId="81" fillId="0" borderId="30" xfId="42" applyNumberFormat="1" applyFont="1" applyBorder="1" applyAlignment="1">
      <alignment horizontal="left"/>
    </xf>
    <xf numFmtId="1" fontId="81" fillId="0" borderId="32" xfId="42" applyNumberFormat="1" applyFont="1" applyBorder="1" applyAlignment="1">
      <alignment horizontal="left"/>
    </xf>
    <xf numFmtId="1" fontId="81" fillId="0" borderId="66" xfId="0" applyNumberFormat="1" applyFont="1" applyBorder="1" applyAlignment="1">
      <alignment horizontal="left" vertical="center"/>
    </xf>
    <xf numFmtId="1" fontId="81" fillId="0" borderId="51" xfId="0" applyNumberFormat="1" applyFont="1" applyBorder="1" applyAlignment="1">
      <alignment horizontal="left" vertical="center"/>
    </xf>
    <xf numFmtId="1" fontId="81" fillId="0" borderId="65" xfId="0" applyNumberFormat="1" applyFont="1" applyBorder="1" applyAlignment="1">
      <alignment horizontal="left" vertical="center"/>
    </xf>
    <xf numFmtId="1" fontId="82" fillId="0" borderId="50" xfId="0" applyNumberFormat="1" applyFont="1" applyBorder="1" applyAlignment="1">
      <alignment horizontal="left"/>
    </xf>
    <xf numFmtId="1" fontId="82" fillId="0" borderId="51" xfId="0" applyNumberFormat="1" applyFont="1" applyBorder="1" applyAlignment="1">
      <alignment horizontal="left"/>
    </xf>
    <xf numFmtId="1" fontId="82" fillId="0" borderId="65" xfId="0" applyNumberFormat="1" applyFont="1" applyBorder="1" applyAlignment="1">
      <alignment horizontal="left"/>
    </xf>
    <xf numFmtId="2" fontId="82" fillId="0" borderId="51" xfId="0" applyNumberFormat="1" applyFont="1" applyBorder="1" applyAlignment="1">
      <alignment horizontal="left"/>
    </xf>
    <xf numFmtId="2" fontId="82" fillId="0" borderId="65" xfId="0" applyNumberFormat="1" applyFont="1" applyBorder="1" applyAlignment="1">
      <alignment horizontal="left"/>
    </xf>
    <xf numFmtId="1" fontId="82" fillId="0" borderId="85" xfId="0" applyNumberFormat="1" applyFont="1" applyBorder="1" applyAlignment="1">
      <alignment horizontal="left"/>
    </xf>
    <xf numFmtId="0" fontId="82" fillId="0" borderId="66" xfId="0" applyFont="1" applyBorder="1" applyAlignment="1">
      <alignment horizontal="left"/>
    </xf>
    <xf numFmtId="0" fontId="82" fillId="0" borderId="51" xfId="0" applyFont="1" applyBorder="1" applyAlignment="1">
      <alignment horizontal="left"/>
    </xf>
    <xf numFmtId="0" fontId="82" fillId="0" borderId="65" xfId="0" applyFont="1" applyBorder="1" applyAlignment="1">
      <alignment horizontal="left"/>
    </xf>
    <xf numFmtId="2" fontId="82" fillId="0" borderId="50" xfId="0" applyNumberFormat="1" applyFont="1" applyBorder="1" applyAlignment="1">
      <alignment horizontal="left" wrapText="1"/>
    </xf>
    <xf numFmtId="0" fontId="84" fillId="0" borderId="50" xfId="0" applyFont="1" applyBorder="1" applyAlignment="1">
      <alignment horizontal="left"/>
    </xf>
    <xf numFmtId="0" fontId="84" fillId="0" borderId="51" xfId="0" applyFont="1" applyBorder="1" applyAlignment="1">
      <alignment horizontal="left"/>
    </xf>
    <xf numFmtId="0" fontId="84" fillId="0" borderId="65" xfId="0" applyFont="1" applyBorder="1" applyAlignment="1">
      <alignment horizontal="left"/>
    </xf>
    <xf numFmtId="1" fontId="82" fillId="0" borderId="50" xfId="0" applyNumberFormat="1" applyFont="1" applyFill="1" applyBorder="1" applyAlignment="1">
      <alignment horizontal="left"/>
    </xf>
    <xf numFmtId="1" fontId="82" fillId="0" borderId="51" xfId="0" applyNumberFormat="1" applyFont="1" applyFill="1" applyBorder="1" applyAlignment="1">
      <alignment horizontal="left"/>
    </xf>
    <xf numFmtId="1" fontId="82" fillId="0" borderId="65" xfId="0" applyNumberFormat="1" applyFont="1" applyFill="1" applyBorder="1" applyAlignment="1">
      <alignment horizontal="left"/>
    </xf>
    <xf numFmtId="1" fontId="82" fillId="0" borderId="50" xfId="42" applyNumberFormat="1" applyFont="1" applyBorder="1" applyAlignment="1">
      <alignment horizontal="left"/>
    </xf>
    <xf numFmtId="1" fontId="82" fillId="0" borderId="51" xfId="42" applyNumberFormat="1" applyFont="1" applyBorder="1" applyAlignment="1">
      <alignment horizontal="left"/>
    </xf>
    <xf numFmtId="1" fontId="82" fillId="0" borderId="65" xfId="42" applyNumberFormat="1" applyFont="1" applyBorder="1" applyAlignment="1">
      <alignment horizontal="left"/>
    </xf>
    <xf numFmtId="1" fontId="81" fillId="0" borderId="50" xfId="0" applyNumberFormat="1" applyFont="1" applyBorder="1" applyAlignment="1">
      <alignment horizontal="left" vertical="center"/>
    </xf>
    <xf numFmtId="1" fontId="81" fillId="0" borderId="24" xfId="0" applyNumberFormat="1" applyFont="1" applyBorder="1" applyAlignment="1">
      <alignment horizontal="left" vertical="center"/>
    </xf>
    <xf numFmtId="0" fontId="86" fillId="0" borderId="28" xfId="0" applyFont="1" applyBorder="1" applyAlignment="1">
      <alignment horizontal="left"/>
    </xf>
    <xf numFmtId="0" fontId="86" fillId="0" borderId="26" xfId="0" applyFont="1" applyBorder="1" applyAlignment="1">
      <alignment horizontal="left"/>
    </xf>
    <xf numFmtId="0" fontId="86" fillId="0" borderId="54" xfId="0" applyFont="1" applyBorder="1" applyAlignment="1">
      <alignment horizontal="left"/>
    </xf>
    <xf numFmtId="0" fontId="86" fillId="0" borderId="74" xfId="0" applyFont="1" applyBorder="1" applyAlignment="1">
      <alignment horizontal="left"/>
    </xf>
    <xf numFmtId="0" fontId="86" fillId="0" borderId="75" xfId="0" applyFont="1" applyBorder="1" applyAlignment="1">
      <alignment horizontal="left"/>
    </xf>
    <xf numFmtId="0" fontId="86" fillId="0" borderId="27" xfId="0" applyFont="1" applyBorder="1" applyAlignment="1">
      <alignment horizontal="left"/>
    </xf>
    <xf numFmtId="0" fontId="87" fillId="0" borderId="28" xfId="0" applyFont="1" applyBorder="1" applyAlignment="1">
      <alignment horizontal="left"/>
    </xf>
    <xf numFmtId="0" fontId="81" fillId="0" borderId="75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justify" wrapText="1"/>
    </xf>
    <xf numFmtId="0" fontId="4" fillId="0" borderId="71" xfId="0" applyFont="1" applyBorder="1" applyAlignment="1">
      <alignment horizontal="center" vertical="justify" wrapText="1"/>
    </xf>
    <xf numFmtId="0" fontId="4" fillId="0" borderId="73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2" fontId="82" fillId="0" borderId="10" xfId="0" applyNumberFormat="1" applyFont="1" applyBorder="1" applyAlignment="1">
      <alignment horizontal="left" vertical="center"/>
    </xf>
    <xf numFmtId="2" fontId="82" fillId="0" borderId="21" xfId="0" applyNumberFormat="1" applyFont="1" applyBorder="1" applyAlignment="1">
      <alignment horizontal="left" vertical="center"/>
    </xf>
    <xf numFmtId="2" fontId="82" fillId="0" borderId="46" xfId="0" applyNumberFormat="1" applyFont="1" applyBorder="1" applyAlignment="1">
      <alignment horizontal="left" vertical="center"/>
    </xf>
    <xf numFmtId="10" fontId="82" fillId="0" borderId="14" xfId="0" applyNumberFormat="1" applyFont="1" applyBorder="1" applyAlignment="1">
      <alignment horizontal="left"/>
    </xf>
    <xf numFmtId="10" fontId="82" fillId="0" borderId="21" xfId="0" applyNumberFormat="1" applyFont="1" applyBorder="1" applyAlignment="1">
      <alignment horizontal="left"/>
    </xf>
    <xf numFmtId="0" fontId="81" fillId="0" borderId="53" xfId="0" applyFont="1" applyBorder="1" applyAlignment="1">
      <alignment horizontal="left" vertical="center"/>
    </xf>
    <xf numFmtId="10" fontId="82" fillId="0" borderId="22" xfId="0" applyNumberFormat="1" applyFont="1" applyBorder="1" applyAlignment="1">
      <alignment horizontal="left"/>
    </xf>
    <xf numFmtId="10" fontId="82" fillId="0" borderId="46" xfId="0" applyNumberFormat="1" applyFont="1" applyBorder="1" applyAlignment="1">
      <alignment horizontal="left"/>
    </xf>
    <xf numFmtId="2" fontId="82" fillId="0" borderId="44" xfId="0" applyNumberFormat="1" applyFont="1" applyBorder="1" applyAlignment="1">
      <alignment horizontal="left"/>
    </xf>
    <xf numFmtId="10" fontId="82" fillId="0" borderId="44" xfId="0" applyNumberFormat="1" applyFont="1" applyBorder="1" applyAlignment="1">
      <alignment horizontal="left"/>
    </xf>
    <xf numFmtId="10" fontId="82" fillId="0" borderId="86" xfId="0" applyNumberFormat="1" applyFont="1" applyBorder="1" applyAlignment="1">
      <alignment horizontal="left"/>
    </xf>
    <xf numFmtId="10" fontId="82" fillId="0" borderId="13" xfId="0" applyNumberFormat="1" applyFont="1" applyBorder="1" applyAlignment="1">
      <alignment horizontal="left"/>
    </xf>
    <xf numFmtId="2" fontId="84" fillId="0" borderId="13" xfId="0" applyNumberFormat="1" applyFont="1" applyBorder="1" applyAlignment="1">
      <alignment horizontal="left"/>
    </xf>
    <xf numFmtId="2" fontId="84" fillId="0" borderId="46" xfId="0" applyNumberFormat="1" applyFont="1" applyBorder="1" applyAlignment="1">
      <alignment horizontal="left"/>
    </xf>
    <xf numFmtId="1" fontId="4" fillId="0" borderId="77" xfId="0" applyNumberFormat="1" applyFont="1" applyBorder="1" applyAlignment="1">
      <alignment horizontal="center" vertical="justify" wrapText="1"/>
    </xf>
    <xf numFmtId="1" fontId="4" fillId="0" borderId="71" xfId="0" applyNumberFormat="1" applyFont="1" applyBorder="1" applyAlignment="1">
      <alignment horizontal="center" vertical="justify" wrapText="1"/>
    </xf>
    <xf numFmtId="1" fontId="81" fillId="0" borderId="39" xfId="0" applyNumberFormat="1" applyFont="1" applyBorder="1" applyAlignment="1">
      <alignment horizontal="left" vertical="center"/>
    </xf>
    <xf numFmtId="2" fontId="81" fillId="0" borderId="87" xfId="0" applyNumberFormat="1" applyFont="1" applyBorder="1" applyAlignment="1">
      <alignment horizontal="left" vertical="center"/>
    </xf>
    <xf numFmtId="0" fontId="4" fillId="0" borderId="83" xfId="0" applyFont="1" applyBorder="1" applyAlignment="1">
      <alignment horizontal="center" vertical="justify" wrapText="1"/>
    </xf>
    <xf numFmtId="0" fontId="4" fillId="0" borderId="63" xfId="0" applyFont="1" applyBorder="1" applyAlignment="1">
      <alignment horizontal="center" vertical="justify" wrapText="1"/>
    </xf>
    <xf numFmtId="0" fontId="4" fillId="0" borderId="68" xfId="0" applyFont="1" applyBorder="1" applyAlignment="1">
      <alignment horizontal="center" vertical="justify" wrapText="1"/>
    </xf>
    <xf numFmtId="2" fontId="2" fillId="0" borderId="47" xfId="0" applyNumberFormat="1" applyFont="1" applyBorder="1" applyAlignment="1">
      <alignment horizontal="left" vertical="center"/>
    </xf>
    <xf numFmtId="2" fontId="2" fillId="0" borderId="48" xfId="0" applyNumberFormat="1" applyFont="1" applyBorder="1" applyAlignment="1">
      <alignment horizontal="left" vertical="center"/>
    </xf>
    <xf numFmtId="2" fontId="2" fillId="0" borderId="49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2" fillId="0" borderId="66" xfId="0" applyNumberFormat="1" applyFont="1" applyBorder="1" applyAlignment="1">
      <alignment horizontal="left" vertical="center"/>
    </xf>
    <xf numFmtId="2" fontId="2" fillId="0" borderId="51" xfId="0" applyNumberFormat="1" applyFont="1" applyBorder="1" applyAlignment="1">
      <alignment horizontal="left" vertical="center"/>
    </xf>
    <xf numFmtId="2" fontId="2" fillId="0" borderId="65" xfId="0" applyNumberFormat="1" applyFont="1" applyBorder="1" applyAlignment="1">
      <alignment horizontal="left" vertical="center"/>
    </xf>
    <xf numFmtId="2" fontId="2" fillId="0" borderId="50" xfId="0" applyNumberFormat="1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left" vertical="center"/>
    </xf>
    <xf numFmtId="164" fontId="10" fillId="0" borderId="47" xfId="0" applyNumberFormat="1" applyFont="1" applyBorder="1" applyAlignment="1">
      <alignment horizontal="left"/>
    </xf>
    <xf numFmtId="164" fontId="10" fillId="0" borderId="48" xfId="0" applyNumberFormat="1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164" fontId="10" fillId="0" borderId="64" xfId="0" applyNumberFormat="1" applyFont="1" applyFill="1" applyBorder="1" applyAlignment="1">
      <alignment horizontal="right"/>
    </xf>
    <xf numFmtId="164" fontId="10" fillId="0" borderId="48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 horizontal="right"/>
    </xf>
    <xf numFmtId="1" fontId="2" fillId="0" borderId="17" xfId="0" applyNumberFormat="1" applyFont="1" applyBorder="1" applyAlignment="1">
      <alignment horizontal="left" vertical="center"/>
    </xf>
    <xf numFmtId="2" fontId="2" fillId="0" borderId="42" xfId="0" applyNumberFormat="1" applyFont="1" applyBorder="1" applyAlignment="1">
      <alignment horizontal="left" vertical="center"/>
    </xf>
    <xf numFmtId="3" fontId="108" fillId="0" borderId="16" xfId="0" applyNumberFormat="1" applyFont="1" applyBorder="1" applyAlignment="1">
      <alignment horizontal="left"/>
    </xf>
    <xf numFmtId="3" fontId="108" fillId="0" borderId="0" xfId="0" applyNumberFormat="1" applyFont="1" applyBorder="1" applyAlignment="1">
      <alignment horizontal="left"/>
    </xf>
    <xf numFmtId="0" fontId="4" fillId="0" borderId="55" xfId="0" applyFont="1" applyBorder="1" applyAlignment="1">
      <alignment horizontal="center" vertical="justify" wrapText="1"/>
    </xf>
    <xf numFmtId="0" fontId="4" fillId="0" borderId="56" xfId="0" applyFont="1" applyBorder="1" applyAlignment="1">
      <alignment horizontal="center" vertical="justify" wrapText="1"/>
    </xf>
    <xf numFmtId="0" fontId="4" fillId="0" borderId="58" xfId="0" applyFont="1" applyBorder="1" applyAlignment="1">
      <alignment horizontal="center" vertical="justify" wrapText="1"/>
    </xf>
    <xf numFmtId="3" fontId="108" fillId="0" borderId="47" xfId="0" applyNumberFormat="1" applyFont="1" applyBorder="1" applyAlignment="1">
      <alignment horizontal="left"/>
    </xf>
    <xf numFmtId="3" fontId="108" fillId="0" borderId="48" xfId="0" applyNumberFormat="1" applyFont="1" applyBorder="1" applyAlignment="1">
      <alignment horizontal="left"/>
    </xf>
    <xf numFmtId="0" fontId="108" fillId="0" borderId="49" xfId="0" applyFont="1" applyBorder="1" applyAlignment="1">
      <alignment horizontal="left"/>
    </xf>
    <xf numFmtId="0" fontId="109" fillId="0" borderId="12" xfId="0" applyFont="1" applyBorder="1" applyAlignment="1">
      <alignment horizontal="left"/>
    </xf>
    <xf numFmtId="3" fontId="91" fillId="0" borderId="12" xfId="0" applyNumberFormat="1" applyFont="1" applyBorder="1" applyAlignment="1">
      <alignment horizontal="left"/>
    </xf>
    <xf numFmtId="3" fontId="91" fillId="0" borderId="10" xfId="0" applyNumberFormat="1" applyFont="1" applyBorder="1" applyAlignment="1">
      <alignment horizontal="left"/>
    </xf>
    <xf numFmtId="1" fontId="104" fillId="0" borderId="73" xfId="42" applyNumberFormat="1" applyFont="1" applyBorder="1" applyAlignment="1">
      <alignment horizontal="left"/>
    </xf>
    <xf numFmtId="2" fontId="81" fillId="0" borderId="23" xfId="42" applyNumberFormat="1" applyFont="1" applyBorder="1" applyAlignment="1">
      <alignment horizontal="left"/>
    </xf>
    <xf numFmtId="0" fontId="81" fillId="0" borderId="47" xfId="0" applyFont="1" applyBorder="1" applyAlignment="1">
      <alignment horizontal="left"/>
    </xf>
    <xf numFmtId="0" fontId="81" fillId="0" borderId="48" xfId="0" applyFont="1" applyBorder="1" applyAlignment="1">
      <alignment horizontal="left"/>
    </xf>
    <xf numFmtId="0" fontId="86" fillId="0" borderId="20" xfId="0" applyFont="1" applyBorder="1" applyAlignment="1">
      <alignment horizontal="left"/>
    </xf>
    <xf numFmtId="0" fontId="86" fillId="0" borderId="11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0" fontId="100" fillId="0" borderId="21" xfId="0" applyFont="1" applyBorder="1" applyAlignment="1">
      <alignment horizontal="left"/>
    </xf>
    <xf numFmtId="0" fontId="86" fillId="0" borderId="17" xfId="0" applyFont="1" applyBorder="1" applyAlignment="1">
      <alignment horizontal="left"/>
    </xf>
    <xf numFmtId="0" fontId="86" fillId="0" borderId="19" xfId="0" applyFont="1" applyBorder="1" applyAlignment="1">
      <alignment horizontal="left"/>
    </xf>
    <xf numFmtId="0" fontId="84" fillId="0" borderId="84" xfId="0" applyFont="1" applyBorder="1" applyAlignment="1">
      <alignment horizontal="left"/>
    </xf>
    <xf numFmtId="0" fontId="101" fillId="0" borderId="86" xfId="0" applyFont="1" applyBorder="1" applyAlignment="1">
      <alignment horizontal="left"/>
    </xf>
    <xf numFmtId="0" fontId="86" fillId="0" borderId="47" xfId="0" applyFont="1" applyBorder="1" applyAlignment="1">
      <alignment horizontal="left"/>
    </xf>
    <xf numFmtId="0" fontId="86" fillId="0" borderId="49" xfId="0" applyFont="1" applyBorder="1" applyAlignment="1">
      <alignment horizontal="left"/>
    </xf>
    <xf numFmtId="0" fontId="88" fillId="0" borderId="20" xfId="0" applyFont="1" applyBorder="1" applyAlignment="1">
      <alignment vertical="center"/>
    </xf>
    <xf numFmtId="2" fontId="87" fillId="0" borderId="28" xfId="0" applyNumberFormat="1" applyFont="1" applyBorder="1" applyAlignment="1">
      <alignment vertical="center"/>
    </xf>
    <xf numFmtId="2" fontId="88" fillId="0" borderId="28" xfId="0" applyNumberFormat="1" applyFont="1" applyBorder="1" applyAlignment="1">
      <alignment vertical="center"/>
    </xf>
    <xf numFmtId="2" fontId="87" fillId="0" borderId="35" xfId="0" applyNumberFormat="1" applyFont="1" applyBorder="1" applyAlignment="1">
      <alignment vertical="center"/>
    </xf>
    <xf numFmtId="2" fontId="87" fillId="0" borderId="24" xfId="0" applyNumberFormat="1" applyFont="1" applyBorder="1" applyAlignment="1">
      <alignment horizontal="right"/>
    </xf>
    <xf numFmtId="0" fontId="104" fillId="0" borderId="10" xfId="0" applyFont="1" applyBorder="1" applyAlignment="1">
      <alignment horizontal="left"/>
    </xf>
    <xf numFmtId="3" fontId="83" fillId="0" borderId="11" xfId="0" applyNumberFormat="1" applyFont="1" applyBorder="1" applyAlignment="1">
      <alignment horizontal="left"/>
    </xf>
    <xf numFmtId="164" fontId="83" fillId="0" borderId="11" xfId="0" applyNumberFormat="1" applyFont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104" fillId="0" borderId="11" xfId="0" applyFont="1" applyBorder="1" applyAlignment="1">
      <alignment horizontal="left"/>
    </xf>
    <xf numFmtId="3" fontId="91" fillId="0" borderId="14" xfId="0" applyNumberFormat="1" applyFont="1" applyBorder="1" applyAlignment="1">
      <alignment horizontal="left"/>
    </xf>
    <xf numFmtId="0" fontId="4" fillId="0" borderId="37" xfId="0" applyFont="1" applyBorder="1" applyAlignment="1">
      <alignment horizontal="center" vertical="justify" wrapText="1"/>
    </xf>
    <xf numFmtId="0" fontId="4" fillId="0" borderId="38" xfId="0" applyFont="1" applyBorder="1" applyAlignment="1">
      <alignment horizontal="center" vertical="justify" wrapText="1"/>
    </xf>
    <xf numFmtId="1" fontId="5" fillId="0" borderId="0" xfId="0" applyNumberFormat="1" applyFont="1" applyAlignment="1">
      <alignment horizontal="left"/>
    </xf>
    <xf numFmtId="1" fontId="81" fillId="0" borderId="47" xfId="0" applyNumberFormat="1" applyFont="1" applyBorder="1" applyAlignment="1">
      <alignment horizontal="left" vertical="center"/>
    </xf>
    <xf numFmtId="1" fontId="81" fillId="0" borderId="0" xfId="0" applyNumberFormat="1" applyFont="1" applyFill="1" applyBorder="1" applyAlignment="1">
      <alignment horizontal="left"/>
    </xf>
    <xf numFmtId="0" fontId="81" fillId="0" borderId="48" xfId="0" applyFont="1" applyBorder="1" applyAlignment="1">
      <alignment horizontal="left" vertical="center"/>
    </xf>
    <xf numFmtId="0" fontId="81" fillId="0" borderId="49" xfId="0" applyFont="1" applyBorder="1" applyAlignment="1">
      <alignment horizontal="left" vertical="center"/>
    </xf>
    <xf numFmtId="2" fontId="87" fillId="0" borderId="26" xfId="42" applyNumberFormat="1" applyFont="1" applyBorder="1" applyAlignment="1">
      <alignment horizontal="right"/>
    </xf>
    <xf numFmtId="1" fontId="84" fillId="0" borderId="44" xfId="0" applyNumberFormat="1" applyFont="1" applyFill="1" applyBorder="1" applyAlignment="1">
      <alignment horizontal="left" vertical="center" wrapText="1"/>
    </xf>
    <xf numFmtId="1" fontId="84" fillId="0" borderId="44" xfId="0" applyNumberFormat="1" applyFont="1" applyFill="1" applyBorder="1" applyAlignment="1">
      <alignment horizontal="left" vertical="top" wrapText="1"/>
    </xf>
    <xf numFmtId="1" fontId="2" fillId="0" borderId="44" xfId="0" applyNumberFormat="1" applyFont="1" applyFill="1" applyBorder="1" applyAlignment="1">
      <alignment horizontal="left" vertical="top" wrapText="1"/>
    </xf>
    <xf numFmtId="1" fontId="5" fillId="0" borderId="44" xfId="0" applyNumberFormat="1" applyFont="1" applyFill="1" applyBorder="1" applyAlignment="1">
      <alignment horizontal="left" vertical="top" wrapText="1"/>
    </xf>
    <xf numFmtId="1" fontId="84" fillId="0" borderId="45" xfId="0" applyNumberFormat="1" applyFont="1" applyFill="1" applyBorder="1" applyAlignment="1">
      <alignment horizontal="left" vertical="top" wrapText="1"/>
    </xf>
    <xf numFmtId="0" fontId="101" fillId="0" borderId="83" xfId="0" applyFont="1" applyBorder="1" applyAlignment="1">
      <alignment horizontal="left"/>
    </xf>
    <xf numFmtId="0" fontId="101" fillId="0" borderId="63" xfId="0" applyFont="1" applyBorder="1" applyAlignment="1">
      <alignment horizontal="left"/>
    </xf>
    <xf numFmtId="0" fontId="101" fillId="0" borderId="68" xfId="0" applyFont="1" applyBorder="1" applyAlignment="1">
      <alignment horizontal="left"/>
    </xf>
    <xf numFmtId="2" fontId="82" fillId="0" borderId="16" xfId="0" applyNumberFormat="1" applyFont="1" applyBorder="1" applyAlignment="1">
      <alignment horizontal="left"/>
    </xf>
    <xf numFmtId="1" fontId="91" fillId="0" borderId="0" xfId="0" applyNumberFormat="1" applyFont="1" applyFill="1" applyAlignment="1">
      <alignment horizontal="left"/>
    </xf>
    <xf numFmtId="0" fontId="8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2" fontId="81" fillId="0" borderId="14" xfId="0" applyNumberFormat="1" applyFont="1" applyFill="1" applyBorder="1" applyAlignment="1">
      <alignment horizontal="left"/>
    </xf>
    <xf numFmtId="164" fontId="89" fillId="0" borderId="12" xfId="0" applyNumberFormat="1" applyFont="1" applyBorder="1" applyAlignment="1">
      <alignment horizontal="left"/>
    </xf>
    <xf numFmtId="0" fontId="89" fillId="0" borderId="12" xfId="0" applyFont="1" applyBorder="1" applyAlignment="1">
      <alignment horizontal="left"/>
    </xf>
    <xf numFmtId="2" fontId="93" fillId="0" borderId="18" xfId="0" applyNumberFormat="1" applyFont="1" applyBorder="1" applyAlignment="1">
      <alignment horizontal="left" vertical="center"/>
    </xf>
    <xf numFmtId="2" fontId="93" fillId="0" borderId="20" xfId="0" applyNumberFormat="1" applyFont="1" applyBorder="1" applyAlignment="1">
      <alignment horizontal="left" vertical="center"/>
    </xf>
    <xf numFmtId="164" fontId="89" fillId="0" borderId="47" xfId="0" applyNumberFormat="1" applyFont="1" applyBorder="1" applyAlignment="1">
      <alignment horizontal="left"/>
    </xf>
    <xf numFmtId="164" fontId="89" fillId="0" borderId="48" xfId="0" applyNumberFormat="1" applyFont="1" applyBorder="1" applyAlignment="1">
      <alignment horizontal="left"/>
    </xf>
    <xf numFmtId="164" fontId="89" fillId="0" borderId="49" xfId="0" applyNumberFormat="1" applyFont="1" applyBorder="1" applyAlignment="1">
      <alignment horizontal="left"/>
    </xf>
    <xf numFmtId="164" fontId="89" fillId="0" borderId="11" xfId="0" applyNumberFormat="1" applyFont="1" applyBorder="1" applyAlignment="1">
      <alignment horizontal="left"/>
    </xf>
    <xf numFmtId="164" fontId="89" fillId="0" borderId="10" xfId="0" applyNumberFormat="1" applyFont="1" applyBorder="1" applyAlignment="1">
      <alignment horizontal="left"/>
    </xf>
    <xf numFmtId="0" fontId="89" fillId="0" borderId="11" xfId="0" applyFont="1" applyBorder="1" applyAlignment="1">
      <alignment horizontal="left"/>
    </xf>
    <xf numFmtId="164" fontId="89" fillId="0" borderId="21" xfId="0" applyNumberFormat="1" applyFont="1" applyBorder="1" applyAlignment="1">
      <alignment horizontal="left"/>
    </xf>
    <xf numFmtId="164" fontId="89" fillId="0" borderId="13" xfId="0" applyNumberFormat="1" applyFont="1" applyBorder="1" applyAlignment="1">
      <alignment horizontal="left"/>
    </xf>
    <xf numFmtId="164" fontId="89" fillId="0" borderId="46" xfId="0" applyNumberFormat="1" applyFont="1" applyBorder="1" applyAlignment="1">
      <alignment horizontal="left"/>
    </xf>
    <xf numFmtId="2" fontId="81" fillId="0" borderId="18" xfId="0" applyNumberFormat="1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1" fontId="81" fillId="0" borderId="23" xfId="0" applyNumberFormat="1" applyFont="1" applyBorder="1" applyAlignment="1">
      <alignment horizontal="left"/>
    </xf>
    <xf numFmtId="1" fontId="82" fillId="0" borderId="66" xfId="0" applyNumberFormat="1" applyFont="1" applyBorder="1" applyAlignment="1">
      <alignment horizontal="left"/>
    </xf>
    <xf numFmtId="1" fontId="81" fillId="0" borderId="33" xfId="0" applyNumberFormat="1" applyFont="1" applyBorder="1" applyAlignment="1">
      <alignment horizontal="left"/>
    </xf>
    <xf numFmtId="2" fontId="82" fillId="0" borderId="85" xfId="0" applyNumberFormat="1" applyFont="1" applyBorder="1" applyAlignment="1">
      <alignment horizontal="left"/>
    </xf>
    <xf numFmtId="2" fontId="82" fillId="0" borderId="66" xfId="0" applyNumberFormat="1" applyFont="1" applyBorder="1" applyAlignment="1">
      <alignment horizontal="left"/>
    </xf>
    <xf numFmtId="2" fontId="88" fillId="0" borderId="20" xfId="0" applyNumberFormat="1" applyFont="1" applyBorder="1" applyAlignment="1">
      <alignment horizontal="left"/>
    </xf>
    <xf numFmtId="2" fontId="97" fillId="0" borderId="68" xfId="0" applyNumberFormat="1" applyFont="1" applyBorder="1" applyAlignment="1">
      <alignment horizontal="left"/>
    </xf>
    <xf numFmtId="2" fontId="88" fillId="0" borderId="68" xfId="0" applyNumberFormat="1" applyFont="1" applyBorder="1" applyAlignment="1">
      <alignment horizontal="left"/>
    </xf>
    <xf numFmtId="2" fontId="97" fillId="0" borderId="73" xfId="0" applyNumberFormat="1" applyFont="1" applyBorder="1" applyAlignment="1">
      <alignment horizontal="left"/>
    </xf>
    <xf numFmtId="2" fontId="87" fillId="0" borderId="43" xfId="0" applyNumberFormat="1" applyFont="1" applyFill="1" applyBorder="1" applyAlignment="1">
      <alignment horizontal="left"/>
    </xf>
    <xf numFmtId="2" fontId="87" fillId="0" borderId="23" xfId="0" applyNumberFormat="1" applyFont="1" applyFill="1" applyBorder="1" applyAlignment="1">
      <alignment horizontal="left"/>
    </xf>
    <xf numFmtId="2" fontId="87" fillId="0" borderId="33" xfId="0" applyNumberFormat="1" applyFont="1" applyFill="1" applyBorder="1" applyAlignment="1">
      <alignment horizontal="left"/>
    </xf>
    <xf numFmtId="2" fontId="87" fillId="0" borderId="57" xfId="0" applyNumberFormat="1" applyFont="1" applyFill="1" applyBorder="1" applyAlignment="1">
      <alignment horizontal="left"/>
    </xf>
    <xf numFmtId="164" fontId="83" fillId="0" borderId="17" xfId="0" applyNumberFormat="1" applyFont="1" applyBorder="1" applyAlignment="1">
      <alignment horizontal="left"/>
    </xf>
    <xf numFmtId="164" fontId="83" fillId="0" borderId="29" xfId="0" applyNumberFormat="1" applyFont="1" applyBorder="1" applyAlignment="1">
      <alignment horizontal="left"/>
    </xf>
    <xf numFmtId="0" fontId="86" fillId="0" borderId="55" xfId="0" applyFont="1" applyBorder="1" applyAlignment="1">
      <alignment horizontal="left"/>
    </xf>
    <xf numFmtId="1" fontId="82" fillId="0" borderId="43" xfId="0" applyNumberFormat="1" applyFont="1" applyBorder="1" applyAlignment="1">
      <alignment horizontal="left" vertical="center"/>
    </xf>
    <xf numFmtId="1" fontId="82" fillId="0" borderId="33" xfId="0" applyNumberFormat="1" applyFont="1" applyBorder="1" applyAlignment="1">
      <alignment horizontal="left" vertical="center"/>
    </xf>
    <xf numFmtId="1" fontId="2" fillId="0" borderId="85" xfId="0" applyNumberFormat="1" applyFont="1" applyBorder="1" applyAlignment="1">
      <alignment horizontal="left" vertical="center"/>
    </xf>
    <xf numFmtId="2" fontId="84" fillId="0" borderId="14" xfId="0" applyNumberFormat="1" applyFont="1" applyBorder="1" applyAlignment="1">
      <alignment horizontal="left"/>
    </xf>
    <xf numFmtId="2" fontId="2" fillId="0" borderId="64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justify" wrapText="1"/>
    </xf>
    <xf numFmtId="2" fontId="82" fillId="0" borderId="14" xfId="44" applyNumberFormat="1" applyFont="1" applyBorder="1" applyAlignment="1">
      <alignment horizontal="left"/>
    </xf>
    <xf numFmtId="10" fontId="82" fillId="0" borderId="14" xfId="44" applyNumberFormat="1" applyFont="1" applyBorder="1" applyAlignment="1">
      <alignment horizontal="left"/>
    </xf>
    <xf numFmtId="2" fontId="82" fillId="0" borderId="21" xfId="44" applyNumberFormat="1" applyFont="1" applyBorder="1" applyAlignment="1">
      <alignment horizontal="left"/>
    </xf>
    <xf numFmtId="2" fontId="82" fillId="0" borderId="13" xfId="44" applyNumberFormat="1" applyFont="1" applyBorder="1" applyAlignment="1">
      <alignment horizontal="left"/>
    </xf>
    <xf numFmtId="2" fontId="82" fillId="0" borderId="46" xfId="44" applyNumberFormat="1" applyFont="1" applyBorder="1" applyAlignment="1">
      <alignment horizontal="left"/>
    </xf>
    <xf numFmtId="2" fontId="82" fillId="0" borderId="22" xfId="44" applyNumberFormat="1" applyFont="1" applyBorder="1" applyAlignment="1">
      <alignment horizontal="left"/>
    </xf>
    <xf numFmtId="0" fontId="108" fillId="0" borderId="24" xfId="0" applyFont="1" applyBorder="1" applyAlignment="1">
      <alignment horizontal="left"/>
    </xf>
    <xf numFmtId="2" fontId="84" fillId="0" borderId="22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24" xfId="0" applyNumberFormat="1" applyFont="1" applyBorder="1" applyAlignment="1">
      <alignment horizontal="left"/>
    </xf>
    <xf numFmtId="2" fontId="82" fillId="0" borderId="14" xfId="0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2" fontId="82" fillId="0" borderId="22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 vertical="justify" wrapText="1"/>
    </xf>
    <xf numFmtId="0" fontId="86" fillId="0" borderId="21" xfId="0" applyFont="1" applyBorder="1" applyAlignment="1">
      <alignment horizontal="left"/>
    </xf>
    <xf numFmtId="0" fontId="86" fillId="0" borderId="46" xfId="0" applyFont="1" applyBorder="1" applyAlignment="1">
      <alignment horizontal="left"/>
    </xf>
    <xf numFmtId="1" fontId="91" fillId="0" borderId="28" xfId="0" applyNumberFormat="1" applyFont="1" applyBorder="1" applyAlignment="1">
      <alignment horizontal="left"/>
    </xf>
    <xf numFmtId="0" fontId="90" fillId="0" borderId="65" xfId="0" applyFont="1" applyBorder="1" applyAlignment="1">
      <alignment horizontal="left" vertical="center"/>
    </xf>
    <xf numFmtId="1" fontId="91" fillId="0" borderId="10" xfId="0" applyNumberFormat="1" applyFont="1" applyFill="1" applyBorder="1" applyAlignment="1">
      <alignment horizontal="left"/>
    </xf>
    <xf numFmtId="1" fontId="91" fillId="0" borderId="32" xfId="0" applyNumberFormat="1" applyFont="1" applyFill="1" applyBorder="1" applyAlignment="1">
      <alignment horizontal="left"/>
    </xf>
    <xf numFmtId="1" fontId="107" fillId="0" borderId="83" xfId="0" applyNumberFormat="1" applyFont="1" applyFill="1" applyBorder="1" applyAlignment="1">
      <alignment horizontal="left"/>
    </xf>
    <xf numFmtId="1" fontId="106" fillId="0" borderId="83" xfId="0" applyNumberFormat="1" applyFont="1" applyBorder="1" applyAlignment="1">
      <alignment horizontal="left"/>
    </xf>
    <xf numFmtId="1" fontId="90" fillId="0" borderId="84" xfId="0" applyNumberFormat="1" applyFont="1" applyBorder="1" applyAlignment="1">
      <alignment horizontal="left"/>
    </xf>
    <xf numFmtId="1" fontId="86" fillId="0" borderId="86" xfId="0" applyNumberFormat="1" applyFont="1" applyBorder="1" applyAlignment="1">
      <alignment horizontal="left"/>
    </xf>
    <xf numFmtId="1" fontId="106" fillId="0" borderId="55" xfId="0" applyNumberFormat="1" applyFont="1" applyBorder="1" applyAlignment="1">
      <alignment horizontal="left"/>
    </xf>
    <xf numFmtId="1" fontId="87" fillId="0" borderId="47" xfId="0" applyNumberFormat="1" applyFont="1" applyBorder="1" applyAlignment="1">
      <alignment horizontal="left" vertical="center"/>
    </xf>
    <xf numFmtId="1" fontId="91" fillId="0" borderId="26" xfId="42" applyNumberFormat="1" applyFont="1" applyBorder="1" applyAlignment="1">
      <alignment horizontal="left"/>
    </xf>
    <xf numFmtId="0" fontId="90" fillId="0" borderId="64" xfId="0" applyFont="1" applyBorder="1" applyAlignment="1">
      <alignment horizontal="left" vertical="center"/>
    </xf>
    <xf numFmtId="1" fontId="91" fillId="0" borderId="26" xfId="0" applyNumberFormat="1" applyFont="1" applyBorder="1" applyAlignment="1">
      <alignment horizontal="left"/>
    </xf>
    <xf numFmtId="2" fontId="91" fillId="0" borderId="14" xfId="0" applyNumberFormat="1" applyFont="1" applyBorder="1" applyAlignment="1">
      <alignment horizontal="left" wrapText="1"/>
    </xf>
    <xf numFmtId="0" fontId="109" fillId="0" borderId="14" xfId="0" applyFont="1" applyBorder="1" applyAlignment="1">
      <alignment horizontal="left"/>
    </xf>
    <xf numFmtId="3" fontId="104" fillId="0" borderId="22" xfId="0" applyNumberFormat="1" applyFont="1" applyBorder="1" applyAlignment="1">
      <alignment horizontal="left"/>
    </xf>
    <xf numFmtId="2" fontId="91" fillId="0" borderId="10" xfId="0" applyNumberFormat="1" applyFont="1" applyFill="1" applyBorder="1" applyAlignment="1">
      <alignment horizontal="left"/>
    </xf>
    <xf numFmtId="2" fontId="91" fillId="0" borderId="10" xfId="42" applyNumberFormat="1" applyFont="1" applyBorder="1" applyAlignment="1">
      <alignment horizontal="left"/>
    </xf>
    <xf numFmtId="1" fontId="91" fillId="0" borderId="28" xfId="42" applyNumberFormat="1" applyFont="1" applyBorder="1" applyAlignment="1">
      <alignment horizontal="left"/>
    </xf>
    <xf numFmtId="1" fontId="104" fillId="0" borderId="78" xfId="42" applyNumberFormat="1" applyFont="1" applyBorder="1" applyAlignment="1">
      <alignment horizontal="left"/>
    </xf>
    <xf numFmtId="1" fontId="110" fillId="0" borderId="45" xfId="0" applyNumberFormat="1" applyFont="1" applyFill="1" applyBorder="1" applyAlignment="1">
      <alignment horizontal="left" vertical="top" wrapText="1"/>
    </xf>
    <xf numFmtId="1" fontId="110" fillId="0" borderId="21" xfId="0" applyNumberFormat="1" applyFont="1" applyFill="1" applyBorder="1" applyAlignment="1">
      <alignment horizontal="left" vertical="center"/>
    </xf>
    <xf numFmtId="1" fontId="110" fillId="0" borderId="32" xfId="0" applyNumberFormat="1" applyFont="1" applyFill="1" applyBorder="1" applyAlignment="1">
      <alignment horizontal="left" vertical="center"/>
    </xf>
    <xf numFmtId="1" fontId="110" fillId="0" borderId="29" xfId="0" applyNumberFormat="1" applyFont="1" applyBorder="1" applyAlignment="1">
      <alignment horizontal="left" vertical="center"/>
    </xf>
    <xf numFmtId="1" fontId="110" fillId="0" borderId="29" xfId="0" applyNumberFormat="1" applyFont="1" applyFill="1" applyBorder="1" applyAlignment="1">
      <alignment horizontal="left" vertical="center"/>
    </xf>
    <xf numFmtId="1" fontId="111" fillId="0" borderId="12" xfId="42" applyNumberFormat="1" applyFont="1" applyBorder="1" applyAlignment="1">
      <alignment horizontal="left"/>
    </xf>
    <xf numFmtId="1" fontId="110" fillId="0" borderId="0" xfId="0" applyNumberFormat="1" applyFont="1" applyFill="1" applyAlignment="1">
      <alignment horizontal="left"/>
    </xf>
    <xf numFmtId="1" fontId="111" fillId="0" borderId="44" xfId="0" applyNumberFormat="1" applyFont="1" applyFill="1" applyBorder="1" applyAlignment="1">
      <alignment horizontal="left" vertical="top" wrapText="1"/>
    </xf>
    <xf numFmtId="1" fontId="110" fillId="0" borderId="11" xfId="0" applyNumberFormat="1" applyFont="1" applyBorder="1" applyAlignment="1">
      <alignment horizontal="left" vertical="center"/>
    </xf>
    <xf numFmtId="1" fontId="110" fillId="0" borderId="26" xfId="0" applyNumberFormat="1" applyFont="1" applyBorder="1" applyAlignment="1">
      <alignment horizontal="left" vertical="center"/>
    </xf>
    <xf numFmtId="1" fontId="111" fillId="0" borderId="0" xfId="0" applyNumberFormat="1" applyFont="1" applyAlignment="1">
      <alignment horizontal="left"/>
    </xf>
    <xf numFmtId="1" fontId="111" fillId="0" borderId="11" xfId="0" applyNumberFormat="1" applyFont="1" applyBorder="1" applyAlignment="1">
      <alignment horizontal="left" vertical="center"/>
    </xf>
    <xf numFmtId="0" fontId="112" fillId="0" borderId="44" xfId="0" applyFont="1" applyBorder="1" applyAlignment="1">
      <alignment horizontal="left"/>
    </xf>
    <xf numFmtId="0" fontId="113" fillId="0" borderId="44" xfId="0" applyFont="1" applyBorder="1" applyAlignment="1">
      <alignment/>
    </xf>
    <xf numFmtId="2" fontId="114" fillId="0" borderId="26" xfId="0" applyNumberFormat="1" applyFont="1" applyBorder="1" applyAlignment="1">
      <alignment vertical="center"/>
    </xf>
    <xf numFmtId="2" fontId="114" fillId="0" borderId="28" xfId="0" applyNumberFormat="1" applyFont="1" applyBorder="1" applyAlignment="1">
      <alignment vertical="center"/>
    </xf>
    <xf numFmtId="2" fontId="114" fillId="0" borderId="28" xfId="0" applyNumberFormat="1" applyFont="1" applyBorder="1" applyAlignment="1">
      <alignment horizontal="right"/>
    </xf>
    <xf numFmtId="2" fontId="114" fillId="0" borderId="26" xfId="0" applyNumberFormat="1" applyFont="1" applyBorder="1" applyAlignment="1">
      <alignment horizontal="right"/>
    </xf>
    <xf numFmtId="2" fontId="110" fillId="0" borderId="28" xfId="0" applyNumberFormat="1" applyFont="1" applyBorder="1" applyAlignment="1">
      <alignment horizontal="right"/>
    </xf>
    <xf numFmtId="2" fontId="110" fillId="0" borderId="28" xfId="0" applyNumberFormat="1" applyFont="1" applyBorder="1" applyAlignment="1">
      <alignment horizontal="left"/>
    </xf>
    <xf numFmtId="2" fontId="114" fillId="0" borderId="28" xfId="42" applyNumberFormat="1" applyFont="1" applyBorder="1" applyAlignment="1">
      <alignment horizontal="right"/>
    </xf>
    <xf numFmtId="2" fontId="114" fillId="0" borderId="28" xfId="0" applyNumberFormat="1" applyFont="1" applyBorder="1" applyAlignment="1">
      <alignment horizontal="right" wrapText="1"/>
    </xf>
    <xf numFmtId="3" fontId="112" fillId="0" borderId="28" xfId="0" applyNumberFormat="1" applyFont="1" applyBorder="1" applyAlignment="1">
      <alignment horizontal="right"/>
    </xf>
    <xf numFmtId="2" fontId="114" fillId="0" borderId="28" xfId="0" applyNumberFormat="1" applyFont="1" applyFill="1" applyBorder="1" applyAlignment="1">
      <alignment horizontal="right"/>
    </xf>
    <xf numFmtId="0" fontId="113" fillId="0" borderId="0" xfId="0" applyFont="1" applyAlignment="1">
      <alignment/>
    </xf>
    <xf numFmtId="0" fontId="112" fillId="0" borderId="77" xfId="0" applyFont="1" applyBorder="1" applyAlignment="1">
      <alignment horizontal="left"/>
    </xf>
    <xf numFmtId="0" fontId="113" fillId="0" borderId="77" xfId="0" applyFont="1" applyBorder="1" applyAlignment="1">
      <alignment/>
    </xf>
    <xf numFmtId="2" fontId="114" fillId="0" borderId="69" xfId="0" applyNumberFormat="1" applyFont="1" applyBorder="1" applyAlignment="1">
      <alignment vertical="center"/>
    </xf>
    <xf numFmtId="2" fontId="114" fillId="0" borderId="73" xfId="0" applyNumberFormat="1" applyFont="1" applyBorder="1" applyAlignment="1">
      <alignment vertical="center"/>
    </xf>
    <xf numFmtId="2" fontId="114" fillId="0" borderId="73" xfId="0" applyNumberFormat="1" applyFont="1" applyBorder="1" applyAlignment="1">
      <alignment horizontal="right"/>
    </xf>
    <xf numFmtId="2" fontId="114" fillId="0" borderId="69" xfId="0" applyNumberFormat="1" applyFont="1" applyBorder="1" applyAlignment="1">
      <alignment horizontal="right"/>
    </xf>
    <xf numFmtId="2" fontId="110" fillId="0" borderId="73" xfId="0" applyNumberFormat="1" applyFont="1" applyBorder="1" applyAlignment="1">
      <alignment horizontal="right"/>
    </xf>
    <xf numFmtId="2" fontId="112" fillId="0" borderId="73" xfId="0" applyNumberFormat="1" applyFont="1" applyBorder="1" applyAlignment="1">
      <alignment horizontal="left"/>
    </xf>
    <xf numFmtId="2" fontId="114" fillId="0" borderId="73" xfId="42" applyNumberFormat="1" applyFont="1" applyBorder="1" applyAlignment="1">
      <alignment horizontal="right"/>
    </xf>
    <xf numFmtId="2" fontId="114" fillId="0" borderId="73" xfId="0" applyNumberFormat="1" applyFont="1" applyBorder="1" applyAlignment="1">
      <alignment horizontal="right" wrapText="1"/>
    </xf>
    <xf numFmtId="3" fontId="112" fillId="0" borderId="73" xfId="0" applyNumberFormat="1" applyFont="1" applyBorder="1" applyAlignment="1">
      <alignment horizontal="right"/>
    </xf>
    <xf numFmtId="2" fontId="114" fillId="0" borderId="73" xfId="0" applyNumberFormat="1" applyFont="1" applyFill="1" applyBorder="1" applyAlignment="1">
      <alignment horizontal="right"/>
    </xf>
    <xf numFmtId="2" fontId="114" fillId="0" borderId="28" xfId="44" applyNumberFormat="1" applyFont="1" applyBorder="1" applyAlignment="1">
      <alignment horizontal="right"/>
    </xf>
    <xf numFmtId="2" fontId="110" fillId="0" borderId="26" xfId="42" applyNumberFormat="1" applyFont="1" applyBorder="1" applyAlignment="1">
      <alignment horizontal="right"/>
    </xf>
    <xf numFmtId="2" fontId="110" fillId="0" borderId="28" xfId="42" applyNumberFormat="1" applyFont="1" applyBorder="1" applyAlignment="1">
      <alignment horizontal="right"/>
    </xf>
    <xf numFmtId="1" fontId="91" fillId="0" borderId="39" xfId="0" applyNumberFormat="1" applyFont="1" applyBorder="1" applyAlignment="1">
      <alignment horizontal="left"/>
    </xf>
    <xf numFmtId="1" fontId="90" fillId="0" borderId="12" xfId="44" applyNumberFormat="1" applyFont="1" applyBorder="1" applyAlignment="1">
      <alignment horizontal="left"/>
    </xf>
    <xf numFmtId="1" fontId="90" fillId="0" borderId="12" xfId="42" applyNumberFormat="1" applyFont="1" applyBorder="1" applyAlignment="1">
      <alignment horizontal="left"/>
    </xf>
    <xf numFmtId="2" fontId="115" fillId="0" borderId="29" xfId="0" applyNumberFormat="1" applyFont="1" applyBorder="1" applyAlignment="1">
      <alignment horizontal="left" vertical="center"/>
    </xf>
    <xf numFmtId="2" fontId="115" fillId="0" borderId="30" xfId="0" applyNumberFormat="1" applyFont="1" applyBorder="1" applyAlignment="1">
      <alignment horizontal="left" vertical="center"/>
    </xf>
    <xf numFmtId="2" fontId="115" fillId="0" borderId="32" xfId="0" applyNumberFormat="1" applyFont="1" applyBorder="1" applyAlignment="1">
      <alignment horizontal="left" vertical="center"/>
    </xf>
    <xf numFmtId="2" fontId="81" fillId="0" borderId="31" xfId="0" applyNumberFormat="1" applyFont="1" applyBorder="1" applyAlignment="1">
      <alignment horizontal="left"/>
    </xf>
    <xf numFmtId="2" fontId="81" fillId="0" borderId="30" xfId="0" applyNumberFormat="1" applyFont="1" applyBorder="1" applyAlignment="1">
      <alignment horizontal="left"/>
    </xf>
    <xf numFmtId="2" fontId="81" fillId="0" borderId="33" xfId="0" applyNumberFormat="1" applyFont="1" applyBorder="1" applyAlignment="1">
      <alignment horizontal="left"/>
    </xf>
    <xf numFmtId="2" fontId="81" fillId="0" borderId="29" xfId="0" applyNumberFormat="1" applyFont="1" applyBorder="1" applyAlignment="1">
      <alignment horizontal="left"/>
    </xf>
    <xf numFmtId="2" fontId="81" fillId="0" borderId="32" xfId="0" applyNumberFormat="1" applyFont="1" applyBorder="1" applyAlignment="1">
      <alignment horizontal="left"/>
    </xf>
    <xf numFmtId="2" fontId="115" fillId="0" borderId="29" xfId="0" applyNumberFormat="1" applyFont="1" applyBorder="1" applyAlignment="1">
      <alignment horizontal="left"/>
    </xf>
    <xf numFmtId="2" fontId="115" fillId="0" borderId="30" xfId="0" applyNumberFormat="1" applyFont="1" applyBorder="1" applyAlignment="1">
      <alignment horizontal="left"/>
    </xf>
    <xf numFmtId="2" fontId="115" fillId="0" borderId="32" xfId="0" applyNumberFormat="1" applyFont="1" applyBorder="1" applyAlignment="1">
      <alignment horizontal="left"/>
    </xf>
    <xf numFmtId="2" fontId="115" fillId="0" borderId="31" xfId="0" applyNumberFormat="1" applyFont="1" applyBorder="1" applyAlignment="1">
      <alignment horizontal="left"/>
    </xf>
    <xf numFmtId="2" fontId="115" fillId="0" borderId="33" xfId="0" applyNumberFormat="1" applyFont="1" applyBorder="1" applyAlignment="1">
      <alignment horizontal="left"/>
    </xf>
    <xf numFmtId="0" fontId="81" fillId="0" borderId="29" xfId="0" applyFont="1" applyBorder="1" applyAlignment="1">
      <alignment horizontal="left"/>
    </xf>
    <xf numFmtId="0" fontId="81" fillId="0" borderId="30" xfId="0" applyFont="1" applyBorder="1" applyAlignment="1">
      <alignment horizontal="left"/>
    </xf>
    <xf numFmtId="0" fontId="81" fillId="0" borderId="32" xfId="0" applyFont="1" applyBorder="1" applyAlignment="1">
      <alignment horizontal="left"/>
    </xf>
    <xf numFmtId="2" fontId="81" fillId="0" borderId="29" xfId="0" applyNumberFormat="1" applyFont="1" applyBorder="1" applyAlignment="1">
      <alignment horizontal="left" wrapText="1"/>
    </xf>
    <xf numFmtId="2" fontId="81" fillId="0" borderId="29" xfId="0" applyNumberFormat="1" applyFont="1" applyFill="1" applyBorder="1" applyAlignment="1">
      <alignment horizontal="left"/>
    </xf>
    <xf numFmtId="2" fontId="81" fillId="0" borderId="30" xfId="0" applyNumberFormat="1" applyFont="1" applyFill="1" applyBorder="1" applyAlignment="1">
      <alignment horizontal="left"/>
    </xf>
    <xf numFmtId="2" fontId="81" fillId="0" borderId="32" xfId="0" applyNumberFormat="1" applyFont="1" applyFill="1" applyBorder="1" applyAlignment="1">
      <alignment horizontal="left"/>
    </xf>
    <xf numFmtId="2" fontId="81" fillId="0" borderId="29" xfId="42" applyNumberFormat="1" applyFont="1" applyBorder="1" applyAlignment="1">
      <alignment horizontal="left"/>
    </xf>
    <xf numFmtId="2" fontId="81" fillId="0" borderId="30" xfId="42" applyNumberFormat="1" applyFont="1" applyBorder="1" applyAlignment="1">
      <alignment horizontal="left"/>
    </xf>
    <xf numFmtId="2" fontId="81" fillId="0" borderId="33" xfId="42" applyNumberFormat="1" applyFont="1" applyBorder="1" applyAlignment="1">
      <alignment horizontal="left"/>
    </xf>
    <xf numFmtId="2" fontId="81" fillId="0" borderId="50" xfId="0" applyNumberFormat="1" applyFont="1" applyBorder="1" applyAlignment="1">
      <alignment horizontal="left" vertical="center"/>
    </xf>
    <xf numFmtId="2" fontId="81" fillId="0" borderId="32" xfId="42" applyNumberFormat="1" applyFont="1" applyBorder="1" applyAlignment="1">
      <alignment horizontal="left"/>
    </xf>
    <xf numFmtId="2" fontId="81" fillId="0" borderId="29" xfId="0" applyNumberFormat="1" applyFont="1" applyBorder="1" applyAlignment="1">
      <alignment horizontal="left" vertical="center"/>
    </xf>
    <xf numFmtId="2" fontId="81" fillId="0" borderId="30" xfId="0" applyNumberFormat="1" applyFont="1" applyBorder="1" applyAlignment="1">
      <alignment horizontal="left" vertical="center"/>
    </xf>
    <xf numFmtId="2" fontId="81" fillId="0" borderId="32" xfId="0" applyNumberFormat="1" applyFont="1" applyBorder="1" applyAlignment="1">
      <alignment horizontal="left" vertical="center"/>
    </xf>
    <xf numFmtId="2" fontId="93" fillId="0" borderId="79" xfId="0" applyNumberFormat="1" applyFont="1" applyBorder="1" applyAlignment="1">
      <alignment horizontal="left" vertical="center"/>
    </xf>
    <xf numFmtId="2" fontId="93" fillId="0" borderId="80" xfId="0" applyNumberFormat="1" applyFont="1" applyBorder="1" applyAlignment="1">
      <alignment horizontal="left" vertical="center"/>
    </xf>
    <xf numFmtId="2" fontId="93" fillId="0" borderId="81" xfId="0" applyNumberFormat="1" applyFont="1" applyBorder="1" applyAlignment="1">
      <alignment horizontal="left" vertical="center"/>
    </xf>
    <xf numFmtId="2" fontId="81" fillId="0" borderId="70" xfId="0" applyNumberFormat="1" applyFont="1" applyBorder="1" applyAlignment="1">
      <alignment horizontal="left" vertical="center"/>
    </xf>
    <xf numFmtId="2" fontId="93" fillId="0" borderId="72" xfId="42" applyNumberFormat="1" applyFont="1" applyBorder="1" applyAlignment="1">
      <alignment horizontal="left"/>
    </xf>
    <xf numFmtId="1" fontId="81" fillId="0" borderId="26" xfId="0" applyNumberFormat="1" applyFont="1" applyBorder="1" applyAlignment="1">
      <alignment horizontal="left" vertical="center"/>
    </xf>
    <xf numFmtId="1" fontId="82" fillId="0" borderId="23" xfId="0" applyNumberFormat="1" applyFont="1" applyBorder="1" applyAlignment="1">
      <alignment horizontal="left"/>
    </xf>
    <xf numFmtId="1" fontId="111" fillId="0" borderId="23" xfId="0" applyNumberFormat="1" applyFont="1" applyBorder="1" applyAlignment="1">
      <alignment horizontal="left"/>
    </xf>
    <xf numFmtId="2" fontId="82" fillId="0" borderId="88" xfId="0" applyNumberFormat="1" applyFont="1" applyBorder="1" applyAlignment="1">
      <alignment horizontal="left"/>
    </xf>
    <xf numFmtId="1" fontId="81" fillId="0" borderId="82" xfId="0" applyNumberFormat="1" applyFont="1" applyBorder="1" applyAlignment="1">
      <alignment horizontal="left"/>
    </xf>
    <xf numFmtId="1" fontId="110" fillId="0" borderId="43" xfId="0" applyNumberFormat="1" applyFont="1" applyBorder="1" applyAlignment="1">
      <alignment horizontal="left" vertical="center"/>
    </xf>
    <xf numFmtId="2" fontId="82" fillId="0" borderId="88" xfId="42" applyNumberFormat="1" applyFont="1" applyBorder="1" applyAlignment="1">
      <alignment horizontal="left"/>
    </xf>
    <xf numFmtId="2" fontId="82" fillId="0" borderId="23" xfId="42" applyNumberFormat="1" applyFont="1" applyBorder="1" applyAlignment="1">
      <alignment horizontal="left"/>
    </xf>
    <xf numFmtId="2" fontId="82" fillId="0" borderId="82" xfId="42" applyNumberFormat="1" applyFont="1" applyBorder="1" applyAlignment="1">
      <alignment horizontal="left"/>
    </xf>
    <xf numFmtId="1" fontId="111" fillId="0" borderId="23" xfId="0" applyNumberFormat="1" applyFont="1" applyFill="1" applyBorder="1" applyAlignment="1">
      <alignment horizontal="left"/>
    </xf>
    <xf numFmtId="1" fontId="111" fillId="0" borderId="43" xfId="0" applyNumberFormat="1" applyFont="1" applyFill="1" applyBorder="1" applyAlignment="1">
      <alignment horizontal="left" vertical="center" shrinkToFit="1"/>
    </xf>
    <xf numFmtId="2" fontId="82" fillId="0" borderId="88" xfId="0" applyNumberFormat="1" applyFont="1" applyFill="1" applyBorder="1" applyAlignment="1">
      <alignment horizontal="left"/>
    </xf>
    <xf numFmtId="1" fontId="82" fillId="0" borderId="82" xfId="0" applyNumberFormat="1" applyFont="1" applyFill="1" applyBorder="1" applyAlignment="1">
      <alignment horizontal="left"/>
    </xf>
    <xf numFmtId="1" fontId="110" fillId="0" borderId="41" xfId="0" applyNumberFormat="1" applyFont="1" applyFill="1" applyBorder="1" applyAlignment="1">
      <alignment horizontal="left" vertical="center"/>
    </xf>
    <xf numFmtId="2" fontId="82" fillId="0" borderId="47" xfId="42" applyNumberFormat="1" applyFont="1" applyBorder="1" applyAlignment="1">
      <alignment horizontal="left"/>
    </xf>
    <xf numFmtId="1" fontId="82" fillId="0" borderId="43" xfId="0" applyNumberFormat="1" applyFont="1" applyFill="1" applyBorder="1" applyAlignment="1">
      <alignment horizontal="left" vertical="center" shrinkToFit="1"/>
    </xf>
    <xf numFmtId="2" fontId="82" fillId="0" borderId="88" xfId="0" applyNumberFormat="1" applyFont="1" applyFill="1" applyBorder="1" applyAlignment="1">
      <alignment horizontal="left" vertical="center" wrapText="1"/>
    </xf>
    <xf numFmtId="1" fontId="82" fillId="0" borderId="23" xfId="0" applyNumberFormat="1" applyFont="1" applyFill="1" applyBorder="1" applyAlignment="1">
      <alignment horizontal="left" wrapText="1"/>
    </xf>
    <xf numFmtId="1" fontId="81" fillId="0" borderId="23" xfId="0" applyNumberFormat="1" applyFont="1" applyFill="1" applyBorder="1" applyAlignment="1">
      <alignment horizontal="left" vertical="top" shrinkToFit="1"/>
    </xf>
    <xf numFmtId="1" fontId="81" fillId="0" borderId="82" xfId="0" applyNumberFormat="1" applyFont="1" applyFill="1" applyBorder="1" applyAlignment="1">
      <alignment horizontal="left" vertical="top" shrinkToFit="1"/>
    </xf>
    <xf numFmtId="1" fontId="82" fillId="0" borderId="11" xfId="0" applyNumberFormat="1" applyFont="1" applyFill="1" applyBorder="1" applyAlignment="1">
      <alignment horizontal="left"/>
    </xf>
    <xf numFmtId="1" fontId="111" fillId="0" borderId="42" xfId="0" applyNumberFormat="1" applyFont="1" applyFill="1" applyBorder="1" applyAlignment="1">
      <alignment horizontal="left" vertical="center" shrinkToFit="1"/>
    </xf>
    <xf numFmtId="2" fontId="82" fillId="0" borderId="47" xfId="0" applyNumberFormat="1" applyFont="1" applyFill="1" applyBorder="1" applyAlignment="1">
      <alignment horizontal="left"/>
    </xf>
    <xf numFmtId="1" fontId="82" fillId="0" borderId="21" xfId="0" applyNumberFormat="1" applyFont="1" applyFill="1" applyBorder="1" applyAlignment="1">
      <alignment horizontal="left"/>
    </xf>
    <xf numFmtId="1" fontId="111" fillId="0" borderId="23" xfId="0" applyNumberFormat="1" applyFont="1" applyBorder="1" applyAlignment="1">
      <alignment horizontal="left" vertical="center"/>
    </xf>
    <xf numFmtId="1" fontId="110" fillId="0" borderId="23" xfId="0" applyNumberFormat="1" applyFont="1" applyBorder="1" applyAlignment="1">
      <alignment horizontal="left" vertical="center"/>
    </xf>
    <xf numFmtId="1" fontId="110" fillId="0" borderId="33" xfId="0" applyNumberFormat="1" applyFont="1" applyFill="1" applyBorder="1" applyAlignment="1">
      <alignment horizontal="left" vertical="center"/>
    </xf>
    <xf numFmtId="1" fontId="82" fillId="0" borderId="82" xfId="0" applyNumberFormat="1" applyFont="1" applyBorder="1" applyAlignment="1">
      <alignment horizontal="left"/>
    </xf>
    <xf numFmtId="1" fontId="82" fillId="0" borderId="11" xfId="0" applyNumberFormat="1" applyFont="1" applyBorder="1" applyAlignment="1">
      <alignment horizontal="left" wrapText="1"/>
    </xf>
    <xf numFmtId="1" fontId="82" fillId="0" borderId="29" xfId="0" applyNumberFormat="1" applyFont="1" applyBorder="1" applyAlignment="1">
      <alignment horizontal="left" wrapText="1"/>
    </xf>
    <xf numFmtId="1" fontId="82" fillId="0" borderId="21" xfId="0" applyNumberFormat="1" applyFont="1" applyBorder="1" applyAlignment="1">
      <alignment horizontal="left" wrapText="1"/>
    </xf>
    <xf numFmtId="1" fontId="2" fillId="0" borderId="23" xfId="0" applyNumberFormat="1" applyFont="1" applyBorder="1" applyAlignment="1">
      <alignment horizontal="left"/>
    </xf>
    <xf numFmtId="1" fontId="2" fillId="0" borderId="33" xfId="0" applyNumberFormat="1" applyFont="1" applyBorder="1" applyAlignment="1">
      <alignment horizontal="left"/>
    </xf>
    <xf numFmtId="1" fontId="2" fillId="0" borderId="82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29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1" fontId="82" fillId="0" borderId="23" xfId="44" applyNumberFormat="1" applyFont="1" applyBorder="1" applyAlignment="1">
      <alignment horizontal="left"/>
    </xf>
    <xf numFmtId="2" fontId="82" fillId="0" borderId="88" xfId="44" applyNumberFormat="1" applyFont="1" applyBorder="1" applyAlignment="1">
      <alignment horizontal="left"/>
    </xf>
    <xf numFmtId="165" fontId="82" fillId="0" borderId="23" xfId="44" applyNumberFormat="1" applyFont="1" applyBorder="1" applyAlignment="1">
      <alignment horizontal="left"/>
    </xf>
    <xf numFmtId="1" fontId="82" fillId="0" borderId="82" xfId="44" applyNumberFormat="1" applyFont="1" applyBorder="1" applyAlignment="1">
      <alignment horizontal="left"/>
    </xf>
    <xf numFmtId="1" fontId="81" fillId="0" borderId="67" xfId="0" applyNumberFormat="1" applyFont="1" applyBorder="1" applyAlignment="1">
      <alignment horizontal="left" vertical="center"/>
    </xf>
    <xf numFmtId="1" fontId="110" fillId="0" borderId="67" xfId="0" applyNumberFormat="1" applyFont="1" applyBorder="1" applyAlignment="1">
      <alignment horizontal="left" vertical="center"/>
    </xf>
    <xf numFmtId="2" fontId="82" fillId="0" borderId="75" xfId="0" applyNumberFormat="1" applyFont="1" applyBorder="1" applyAlignment="1">
      <alignment horizontal="left"/>
    </xf>
    <xf numFmtId="1" fontId="82" fillId="0" borderId="29" xfId="44" applyNumberFormat="1" applyFont="1" applyBorder="1" applyAlignment="1">
      <alignment horizontal="left"/>
    </xf>
    <xf numFmtId="2" fontId="82" fillId="0" borderId="47" xfId="44" applyNumberFormat="1" applyFont="1" applyBorder="1" applyAlignment="1">
      <alignment horizontal="left"/>
    </xf>
    <xf numFmtId="165" fontId="82" fillId="0" borderId="11" xfId="44" applyNumberFormat="1" applyFont="1" applyBorder="1" applyAlignment="1">
      <alignment horizontal="left"/>
    </xf>
    <xf numFmtId="1" fontId="82" fillId="0" borderId="21" xfId="44" applyNumberFormat="1" applyFont="1" applyBorder="1" applyAlignment="1">
      <alignment horizontal="left"/>
    </xf>
    <xf numFmtId="2" fontId="81" fillId="0" borderId="82" xfId="0" applyNumberFormat="1" applyFont="1" applyBorder="1" applyAlignment="1">
      <alignment horizontal="left"/>
    </xf>
    <xf numFmtId="2" fontId="81" fillId="0" borderId="21" xfId="0" applyNumberFormat="1" applyFont="1" applyBorder="1" applyAlignment="1">
      <alignment horizontal="left"/>
    </xf>
    <xf numFmtId="2" fontId="82" fillId="0" borderId="83" xfId="0" applyNumberFormat="1" applyFont="1" applyBorder="1" applyAlignment="1">
      <alignment horizontal="left"/>
    </xf>
    <xf numFmtId="1" fontId="81" fillId="0" borderId="23" xfId="0" applyNumberFormat="1" applyFont="1" applyBorder="1" applyAlignment="1">
      <alignment horizontal="left" vertical="center"/>
    </xf>
    <xf numFmtId="1" fontId="110" fillId="0" borderId="82" xfId="0" applyNumberFormat="1" applyFont="1" applyFill="1" applyBorder="1" applyAlignment="1">
      <alignment horizontal="left" vertical="center"/>
    </xf>
    <xf numFmtId="1" fontId="81" fillId="0" borderId="26" xfId="0" applyNumberFormat="1" applyFont="1" applyBorder="1" applyAlignment="1">
      <alignment horizontal="left" vertical="center"/>
    </xf>
    <xf numFmtId="1" fontId="88" fillId="0" borderId="43" xfId="0" applyNumberFormat="1" applyFont="1" applyBorder="1" applyAlignment="1">
      <alignment horizontal="left" vertical="center"/>
    </xf>
    <xf numFmtId="1" fontId="87" fillId="0" borderId="88" xfId="0" applyNumberFormat="1" applyFont="1" applyBorder="1" applyAlignment="1">
      <alignment horizontal="left"/>
    </xf>
    <xf numFmtId="1" fontId="88" fillId="0" borderId="76" xfId="0" applyNumberFormat="1" applyFont="1" applyBorder="1" applyAlignment="1">
      <alignment horizontal="left" vertical="center"/>
    </xf>
    <xf numFmtId="1" fontId="88" fillId="0" borderId="44" xfId="0" applyNumberFormat="1" applyFont="1" applyBorder="1" applyAlignment="1">
      <alignment horizontal="left" vertical="center"/>
    </xf>
    <xf numFmtId="1" fontId="87" fillId="0" borderId="44" xfId="0" applyNumberFormat="1" applyFont="1" applyBorder="1" applyAlignment="1">
      <alignment horizontal="left" vertical="center"/>
    </xf>
    <xf numFmtId="1" fontId="87" fillId="0" borderId="45" xfId="0" applyNumberFormat="1" applyFont="1" applyBorder="1" applyAlignment="1">
      <alignment horizontal="left" vertical="center"/>
    </xf>
    <xf numFmtId="1" fontId="87" fillId="0" borderId="88" xfId="0" applyNumberFormat="1" applyFont="1" applyBorder="1" applyAlignment="1">
      <alignment horizontal="left" vertical="center"/>
    </xf>
    <xf numFmtId="1" fontId="87" fillId="0" borderId="29" xfId="0" applyNumberFormat="1" applyFont="1" applyBorder="1" applyAlignment="1">
      <alignment horizontal="left"/>
    </xf>
    <xf numFmtId="1" fontId="87" fillId="0" borderId="47" xfId="0" applyNumberFormat="1" applyFont="1" applyBorder="1" applyAlignment="1">
      <alignment horizontal="left"/>
    </xf>
    <xf numFmtId="1" fontId="106" fillId="0" borderId="57" xfId="0" applyNumberFormat="1" applyFont="1" applyBorder="1" applyAlignment="1">
      <alignment horizontal="left"/>
    </xf>
    <xf numFmtId="1" fontId="88" fillId="0" borderId="47" xfId="0" applyNumberFormat="1" applyFont="1" applyBorder="1" applyAlignment="1">
      <alignment horizontal="left" vertical="center"/>
    </xf>
    <xf numFmtId="1" fontId="87" fillId="0" borderId="88" xfId="42" applyNumberFormat="1" applyFont="1" applyBorder="1" applyAlignment="1">
      <alignment horizontal="left"/>
    </xf>
    <xf numFmtId="1" fontId="86" fillId="0" borderId="16" xfId="0" applyNumberFormat="1" applyFont="1" applyBorder="1" applyAlignment="1">
      <alignment horizontal="left"/>
    </xf>
    <xf numFmtId="1" fontId="87" fillId="0" borderId="88" xfId="0" applyNumberFormat="1" applyFont="1" applyFill="1" applyBorder="1" applyAlignment="1">
      <alignment horizontal="left"/>
    </xf>
    <xf numFmtId="1" fontId="87" fillId="0" borderId="47" xfId="42" applyNumberFormat="1" applyFont="1" applyBorder="1" applyAlignment="1">
      <alignment horizontal="left"/>
    </xf>
    <xf numFmtId="1" fontId="116" fillId="0" borderId="43" xfId="0" applyNumberFormat="1" applyFont="1" applyBorder="1" applyAlignment="1">
      <alignment horizontal="left"/>
    </xf>
    <xf numFmtId="1" fontId="87" fillId="0" borderId="29" xfId="0" applyNumberFormat="1" applyFont="1" applyFill="1" applyBorder="1" applyAlignment="1">
      <alignment horizontal="left"/>
    </xf>
    <xf numFmtId="1" fontId="87" fillId="0" borderId="47" xfId="0" applyNumberFormat="1" applyFont="1" applyFill="1" applyBorder="1" applyAlignment="1">
      <alignment horizontal="left"/>
    </xf>
    <xf numFmtId="1" fontId="116" fillId="0" borderId="17" xfId="0" applyNumberFormat="1" applyFont="1" applyBorder="1" applyAlignment="1">
      <alignment horizontal="left"/>
    </xf>
    <xf numFmtId="1" fontId="116" fillId="0" borderId="11" xfId="0" applyNumberFormat="1" applyFont="1" applyBorder="1" applyAlignment="1">
      <alignment horizontal="left"/>
    </xf>
    <xf numFmtId="1" fontId="116" fillId="0" borderId="29" xfId="0" applyNumberFormat="1" applyFont="1" applyBorder="1" applyAlignment="1">
      <alignment horizontal="left"/>
    </xf>
    <xf numFmtId="1" fontId="87" fillId="0" borderId="29" xfId="0" applyNumberFormat="1" applyFont="1" applyBorder="1" applyAlignment="1">
      <alignment horizontal="left" wrapText="1"/>
    </xf>
    <xf numFmtId="1" fontId="87" fillId="0" borderId="47" xfId="0" applyNumberFormat="1" applyFont="1" applyBorder="1" applyAlignment="1">
      <alignment horizontal="left" wrapText="1"/>
    </xf>
    <xf numFmtId="1" fontId="6" fillId="0" borderId="29" xfId="0" applyNumberFormat="1" applyFont="1" applyBorder="1" applyAlignment="1">
      <alignment horizontal="left"/>
    </xf>
    <xf numFmtId="1" fontId="87" fillId="0" borderId="29" xfId="44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54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26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66" xfId="0" applyFont="1" applyBorder="1" applyAlignment="1">
      <alignment horizontal="justify" vertical="justify" wrapText="1"/>
    </xf>
    <xf numFmtId="0" fontId="4" fillId="0" borderId="51" xfId="0" applyFont="1" applyBorder="1" applyAlignment="1">
      <alignment horizontal="justify" vertical="justify" wrapText="1"/>
    </xf>
    <xf numFmtId="0" fontId="4" fillId="0" borderId="65" xfId="0" applyFont="1" applyBorder="1" applyAlignment="1">
      <alignment horizontal="justify" vertical="justify" wrapText="1"/>
    </xf>
    <xf numFmtId="0" fontId="4" fillId="0" borderId="50" xfId="0" applyFont="1" applyBorder="1" applyAlignment="1">
      <alignment horizontal="justify" vertical="justify" wrapText="1"/>
    </xf>
    <xf numFmtId="0" fontId="4" fillId="0" borderId="26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64" xfId="0" applyFont="1" applyBorder="1" applyAlignment="1">
      <alignment/>
    </xf>
    <xf numFmtId="0" fontId="13" fillId="0" borderId="26" xfId="0" applyFont="1" applyBorder="1" applyAlignment="1">
      <alignment horizontal="left"/>
    </xf>
    <xf numFmtId="164" fontId="13" fillId="0" borderId="14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8" fillId="0" borderId="82" xfId="0" applyFont="1" applyBorder="1" applyAlignment="1">
      <alignment/>
    </xf>
    <xf numFmtId="164" fontId="13" fillId="0" borderId="21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horizontal="right"/>
    </xf>
    <xf numFmtId="164" fontId="13" fillId="0" borderId="22" xfId="0" applyNumberFormat="1" applyFont="1" applyBorder="1" applyAlignment="1">
      <alignment horizontal="right"/>
    </xf>
    <xf numFmtId="0" fontId="8" fillId="0" borderId="46" xfId="0" applyFont="1" applyBorder="1" applyAlignment="1">
      <alignment/>
    </xf>
    <xf numFmtId="0" fontId="8" fillId="0" borderId="22" xfId="0" applyFont="1" applyBorder="1" applyAlignment="1">
      <alignment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23" xfId="0" applyFont="1" applyBorder="1" applyAlignment="1">
      <alignment/>
    </xf>
    <xf numFmtId="0" fontId="8" fillId="0" borderId="8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 horizontal="right"/>
    </xf>
    <xf numFmtId="2" fontId="93" fillId="0" borderId="40" xfId="0" applyNumberFormat="1" applyFont="1" applyBorder="1" applyAlignment="1">
      <alignment horizontal="left" vertical="center"/>
    </xf>
    <xf numFmtId="2" fontId="93" fillId="0" borderId="37" xfId="0" applyNumberFormat="1" applyFont="1" applyBorder="1" applyAlignment="1">
      <alignment horizontal="left" vertical="center"/>
    </xf>
    <xf numFmtId="0" fontId="81" fillId="0" borderId="49" xfId="0" applyFont="1" applyBorder="1" applyAlignment="1">
      <alignment horizontal="left"/>
    </xf>
    <xf numFmtId="2" fontId="81" fillId="0" borderId="13" xfId="0" applyNumberFormat="1" applyFont="1" applyBorder="1" applyAlignment="1">
      <alignment horizontal="left"/>
    </xf>
    <xf numFmtId="2" fontId="81" fillId="0" borderId="46" xfId="0" applyNumberFormat="1" applyFont="1" applyBorder="1" applyAlignment="1">
      <alignment horizontal="left"/>
    </xf>
    <xf numFmtId="2" fontId="93" fillId="0" borderId="39" xfId="0" applyNumberFormat="1" applyFont="1" applyBorder="1" applyAlignment="1">
      <alignment horizontal="left" vertical="center"/>
    </xf>
    <xf numFmtId="2" fontId="93" fillId="0" borderId="52" xfId="0" applyNumberFormat="1" applyFont="1" applyBorder="1" applyAlignment="1">
      <alignment horizontal="left" vertical="center"/>
    </xf>
    <xf numFmtId="2" fontId="93" fillId="0" borderId="53" xfId="0" applyNumberFormat="1" applyFont="1" applyBorder="1" applyAlignment="1">
      <alignment horizontal="left" vertical="center"/>
    </xf>
    <xf numFmtId="0" fontId="81" fillId="0" borderId="47" xfId="0" applyFont="1" applyBorder="1" applyAlignment="1">
      <alignment horizontal="left" vertical="center"/>
    </xf>
    <xf numFmtId="2" fontId="115" fillId="0" borderId="21" xfId="0" applyNumberFormat="1" applyFont="1" applyBorder="1" applyAlignment="1">
      <alignment horizontal="left"/>
    </xf>
    <xf numFmtId="2" fontId="115" fillId="0" borderId="13" xfId="0" applyNumberFormat="1" applyFont="1" applyBorder="1" applyAlignment="1">
      <alignment horizontal="left"/>
    </xf>
    <xf numFmtId="2" fontId="115" fillId="0" borderId="46" xfId="0" applyNumberFormat="1" applyFont="1" applyBorder="1" applyAlignment="1">
      <alignment horizontal="left"/>
    </xf>
    <xf numFmtId="0" fontId="81" fillId="0" borderId="0" xfId="0" applyFont="1" applyBorder="1" applyAlignment="1">
      <alignment horizontal="left" vertical="center"/>
    </xf>
    <xf numFmtId="2" fontId="81" fillId="0" borderId="20" xfId="0" applyNumberFormat="1" applyFont="1" applyBorder="1" applyAlignment="1">
      <alignment horizontal="left" vertical="center"/>
    </xf>
    <xf numFmtId="2" fontId="81" fillId="0" borderId="66" xfId="0" applyNumberFormat="1" applyFont="1" applyBorder="1" applyAlignment="1">
      <alignment horizontal="left" vertical="center"/>
    </xf>
    <xf numFmtId="2" fontId="81" fillId="0" borderId="24" xfId="0" applyNumberFormat="1" applyFont="1" applyBorder="1" applyAlignment="1">
      <alignment horizontal="left" vertical="center"/>
    </xf>
    <xf numFmtId="2" fontId="81" fillId="0" borderId="72" xfId="0" applyNumberFormat="1" applyFont="1" applyBorder="1" applyAlignment="1">
      <alignment horizontal="left" vertical="center"/>
    </xf>
    <xf numFmtId="2" fontId="81" fillId="0" borderId="73" xfId="0" applyNumberFormat="1" applyFont="1" applyBorder="1" applyAlignment="1">
      <alignment horizontal="left" vertical="center"/>
    </xf>
    <xf numFmtId="1" fontId="82" fillId="0" borderId="19" xfId="42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4" fontId="6" fillId="0" borderId="14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64" fontId="6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1" fontId="90" fillId="0" borderId="77" xfId="0" applyNumberFormat="1" applyFont="1" applyFill="1" applyBorder="1" applyAlignment="1">
      <alignment horizontal="center" vertical="center" wrapText="1"/>
    </xf>
    <xf numFmtId="1" fontId="90" fillId="0" borderId="73" xfId="0" applyNumberFormat="1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left"/>
    </xf>
    <xf numFmtId="0" fontId="88" fillId="0" borderId="83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1" fontId="90" fillId="0" borderId="77" xfId="0" applyNumberFormat="1" applyFont="1" applyFill="1" applyBorder="1" applyAlignment="1">
      <alignment horizontal="center" vertical="justify" wrapText="1"/>
    </xf>
    <xf numFmtId="1" fontId="90" fillId="0" borderId="73" xfId="0" applyNumberFormat="1" applyFont="1" applyFill="1" applyBorder="1" applyAlignment="1">
      <alignment horizontal="center" vertical="justify" wrapText="1"/>
    </xf>
    <xf numFmtId="1" fontId="81" fillId="0" borderId="77" xfId="0" applyNumberFormat="1" applyFont="1" applyBorder="1" applyAlignment="1">
      <alignment horizontal="left" vertical="center" wrapText="1"/>
    </xf>
    <xf numFmtId="1" fontId="81" fillId="0" borderId="71" xfId="0" applyNumberFormat="1" applyFont="1" applyBorder="1" applyAlignment="1">
      <alignment horizontal="left" vertical="center" wrapText="1"/>
    </xf>
    <xf numFmtId="1" fontId="81" fillId="0" borderId="83" xfId="0" applyNumberFormat="1" applyFont="1" applyBorder="1" applyAlignment="1">
      <alignment horizontal="left" vertical="center" wrapText="1"/>
    </xf>
    <xf numFmtId="1" fontId="81" fillId="0" borderId="63" xfId="0" applyNumberFormat="1" applyFont="1" applyBorder="1" applyAlignment="1">
      <alignment horizontal="left" vertical="center" wrapText="1"/>
    </xf>
    <xf numFmtId="1" fontId="81" fillId="0" borderId="77" xfId="0" applyNumberFormat="1" applyFont="1" applyFill="1" applyBorder="1" applyAlignment="1">
      <alignment horizontal="left" vertical="center" wrapText="1"/>
    </xf>
    <xf numFmtId="1" fontId="81" fillId="0" borderId="71" xfId="0" applyNumberFormat="1" applyFont="1" applyFill="1" applyBorder="1" applyAlignment="1">
      <alignment horizontal="left" vertical="center" wrapText="1"/>
    </xf>
    <xf numFmtId="1" fontId="81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81" fillId="0" borderId="54" xfId="0" applyNumberFormat="1" applyFont="1" applyBorder="1" applyAlignment="1">
      <alignment horizontal="left" vertical="center"/>
    </xf>
    <xf numFmtId="1" fontId="81" fillId="0" borderId="26" xfId="0" applyNumberFormat="1" applyFont="1" applyBorder="1" applyAlignment="1">
      <alignment horizontal="left" vertical="center"/>
    </xf>
    <xf numFmtId="1" fontId="81" fillId="0" borderId="83" xfId="0" applyNumberFormat="1" applyFont="1" applyBorder="1" applyAlignment="1">
      <alignment horizontal="left" vertical="center"/>
    </xf>
    <xf numFmtId="1" fontId="81" fillId="0" borderId="63" xfId="0" applyNumberFormat="1" applyFont="1" applyBorder="1" applyAlignment="1">
      <alignment horizontal="left" vertical="center"/>
    </xf>
    <xf numFmtId="1" fontId="81" fillId="0" borderId="83" xfId="0" applyNumberFormat="1" applyFont="1" applyFill="1" applyBorder="1" applyAlignment="1">
      <alignment horizontal="left" vertical="center" wrapText="1"/>
    </xf>
    <xf numFmtId="1" fontId="81" fillId="0" borderId="63" xfId="0" applyNumberFormat="1" applyFont="1" applyFill="1" applyBorder="1" applyAlignment="1">
      <alignment horizontal="left" vertical="center" wrapText="1"/>
    </xf>
    <xf numFmtId="1" fontId="81" fillId="0" borderId="77" xfId="0" applyNumberFormat="1" applyFont="1" applyFill="1" applyBorder="1" applyAlignment="1">
      <alignment horizontal="center" vertical="center" wrapText="1"/>
    </xf>
    <xf numFmtId="1" fontId="81" fillId="0" borderId="73" xfId="0" applyNumberFormat="1" applyFont="1" applyFill="1" applyBorder="1" applyAlignment="1">
      <alignment horizontal="center" vertical="center" wrapText="1"/>
    </xf>
    <xf numFmtId="1" fontId="81" fillId="0" borderId="77" xfId="0" applyNumberFormat="1" applyFont="1" applyBorder="1" applyAlignment="1">
      <alignment horizontal="center" vertical="center" wrapText="1"/>
    </xf>
    <xf numFmtId="1" fontId="81" fillId="0" borderId="71" xfId="0" applyNumberFormat="1" applyFont="1" applyBorder="1" applyAlignment="1">
      <alignment horizontal="center" vertical="center" wrapText="1"/>
    </xf>
    <xf numFmtId="1" fontId="81" fillId="0" borderId="72" xfId="0" applyNumberFormat="1" applyFont="1" applyFill="1" applyBorder="1" applyAlignment="1">
      <alignment horizontal="left" vertical="center" wrapText="1"/>
    </xf>
    <xf numFmtId="1" fontId="81" fillId="0" borderId="80" xfId="0" applyNumberFormat="1" applyFont="1" applyFill="1" applyBorder="1" applyAlignment="1">
      <alignment horizontal="left" vertical="center" wrapText="1"/>
    </xf>
    <xf numFmtId="1" fontId="81" fillId="0" borderId="73" xfId="0" applyNumberFormat="1" applyFont="1" applyBorder="1" applyAlignment="1">
      <alignment horizontal="center" vertical="center" wrapText="1"/>
    </xf>
    <xf numFmtId="0" fontId="88" fillId="0" borderId="84" xfId="0" applyFont="1" applyBorder="1" applyAlignment="1">
      <alignment horizontal="center" vertical="center" wrapText="1"/>
    </xf>
    <xf numFmtId="0" fontId="88" fillId="0" borderId="75" xfId="0" applyFont="1" applyBorder="1" applyAlignment="1">
      <alignment horizontal="center" vertical="center" wrapText="1"/>
    </xf>
    <xf numFmtId="0" fontId="88" fillId="0" borderId="74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left"/>
    </xf>
    <xf numFmtId="0" fontId="119" fillId="0" borderId="60" xfId="0" applyFont="1" applyBorder="1" applyAlignment="1">
      <alignment horizontal="center" vertical="center"/>
    </xf>
    <xf numFmtId="0" fontId="119" fillId="0" borderId="87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88" fillId="0" borderId="75" xfId="0" applyFont="1" applyBorder="1" applyAlignment="1">
      <alignment horizontal="center" vertical="center"/>
    </xf>
    <xf numFmtId="0" fontId="88" fillId="0" borderId="74" xfId="0" applyFont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 wrapText="1"/>
    </xf>
    <xf numFmtId="0" fontId="88" fillId="0" borderId="48" xfId="0" applyFont="1" applyFill="1" applyBorder="1" applyAlignment="1">
      <alignment horizontal="center" vertical="center" wrapText="1"/>
    </xf>
    <xf numFmtId="0" fontId="88" fillId="0" borderId="49" xfId="0" applyFont="1" applyFill="1" applyBorder="1" applyAlignment="1">
      <alignment horizontal="center" vertical="center" wrapText="1"/>
    </xf>
    <xf numFmtId="0" fontId="88" fillId="0" borderId="75" xfId="0" applyFont="1" applyFill="1" applyBorder="1" applyAlignment="1">
      <alignment horizontal="center" vertical="center" wrapText="1"/>
    </xf>
    <xf numFmtId="0" fontId="88" fillId="0" borderId="74" xfId="0" applyFont="1" applyFill="1" applyBorder="1" applyAlignment="1">
      <alignment horizontal="center" vertical="center" wrapText="1"/>
    </xf>
    <xf numFmtId="1" fontId="90" fillId="0" borderId="83" xfId="0" applyNumberFormat="1" applyFont="1" applyBorder="1" applyAlignment="1">
      <alignment horizontal="center" vertical="center" wrapText="1"/>
    </xf>
    <xf numFmtId="1" fontId="90" fillId="0" borderId="63" xfId="0" applyNumberFormat="1" applyFont="1" applyBorder="1" applyAlignment="1">
      <alignment horizontal="center" vertical="center" wrapText="1"/>
    </xf>
    <xf numFmtId="1" fontId="90" fillId="0" borderId="68" xfId="0" applyNumberFormat="1" applyFont="1" applyBorder="1" applyAlignment="1">
      <alignment horizontal="center" vertical="center" wrapText="1"/>
    </xf>
    <xf numFmtId="1" fontId="90" fillId="0" borderId="63" xfId="0" applyNumberFormat="1" applyFont="1" applyFill="1" applyBorder="1" applyAlignment="1">
      <alignment horizontal="center" vertical="center" wrapText="1"/>
    </xf>
    <xf numFmtId="1" fontId="118" fillId="0" borderId="0" xfId="0" applyNumberFormat="1" applyFont="1" applyBorder="1" applyAlignment="1">
      <alignment horizontal="left"/>
    </xf>
    <xf numFmtId="1" fontId="90" fillId="0" borderId="83" xfId="0" applyNumberFormat="1" applyFont="1" applyBorder="1" applyAlignment="1">
      <alignment horizontal="center" vertical="center"/>
    </xf>
    <xf numFmtId="1" fontId="90" fillId="0" borderId="36" xfId="0" applyNumberFormat="1" applyFont="1" applyBorder="1" applyAlignment="1">
      <alignment horizontal="center" vertical="center"/>
    </xf>
    <xf numFmtId="1" fontId="90" fillId="0" borderId="63" xfId="0" applyNumberFormat="1" applyFont="1" applyBorder="1" applyAlignment="1">
      <alignment horizontal="center" vertical="center"/>
    </xf>
    <xf numFmtId="1" fontId="90" fillId="0" borderId="68" xfId="0" applyNumberFormat="1" applyFont="1" applyBorder="1" applyAlignment="1">
      <alignment horizontal="center" vertical="center"/>
    </xf>
    <xf numFmtId="1" fontId="90" fillId="0" borderId="83" xfId="0" applyNumberFormat="1" applyFont="1" applyFill="1" applyBorder="1" applyAlignment="1">
      <alignment horizontal="center" vertical="center" wrapText="1"/>
    </xf>
    <xf numFmtId="1" fontId="90" fillId="0" borderId="68" xfId="0" applyNumberFormat="1" applyFont="1" applyFill="1" applyBorder="1" applyAlignment="1">
      <alignment horizontal="center" vertical="center" wrapText="1"/>
    </xf>
    <xf numFmtId="1" fontId="90" fillId="0" borderId="77" xfId="0" applyNumberFormat="1" applyFont="1" applyFill="1" applyBorder="1" applyAlignment="1">
      <alignment horizontal="left" vertical="center" wrapText="1"/>
    </xf>
    <xf numFmtId="1" fontId="90" fillId="0" borderId="71" xfId="0" applyNumberFormat="1" applyFont="1" applyFill="1" applyBorder="1" applyAlignment="1">
      <alignment horizontal="left" vertical="center" wrapText="1"/>
    </xf>
    <xf numFmtId="1" fontId="90" fillId="0" borderId="83" xfId="0" applyNumberFormat="1" applyFont="1" applyFill="1" applyBorder="1" applyAlignment="1">
      <alignment horizontal="left" vertical="center" wrapText="1"/>
    </xf>
    <xf numFmtId="1" fontId="90" fillId="0" borderId="63" xfId="0" applyNumberFormat="1" applyFont="1" applyFill="1" applyBorder="1" applyAlignment="1">
      <alignment horizontal="left" vertical="center" wrapText="1"/>
    </xf>
    <xf numFmtId="1" fontId="117" fillId="0" borderId="0" xfId="0" applyNumberFormat="1" applyFont="1" applyFill="1" applyBorder="1" applyAlignment="1">
      <alignment horizontal="left"/>
    </xf>
    <xf numFmtId="1" fontId="90" fillId="0" borderId="33" xfId="0" applyNumberFormat="1" applyFont="1" applyBorder="1" applyAlignment="1">
      <alignment horizontal="left" vertical="center"/>
    </xf>
    <xf numFmtId="1" fontId="90" fillId="0" borderId="85" xfId="0" applyNumberFormat="1" applyFont="1" applyBorder="1" applyAlignment="1">
      <alignment horizontal="left" vertical="center"/>
    </xf>
    <xf numFmtId="1" fontId="90" fillId="0" borderId="77" xfId="0" applyNumberFormat="1" applyFont="1" applyFill="1" applyBorder="1" applyAlignment="1">
      <alignment horizontal="left" vertical="center"/>
    </xf>
    <xf numFmtId="1" fontId="90" fillId="0" borderId="71" xfId="0" applyNumberFormat="1" applyFont="1" applyFill="1" applyBorder="1" applyAlignment="1">
      <alignment horizontal="left" vertical="center"/>
    </xf>
    <xf numFmtId="1" fontId="90" fillId="0" borderId="47" xfId="0" applyNumberFormat="1" applyFont="1" applyFill="1" applyBorder="1" applyAlignment="1">
      <alignment horizontal="left" vertical="center" wrapText="1"/>
    </xf>
    <xf numFmtId="1" fontId="90" fillId="0" borderId="49" xfId="0" applyNumberFormat="1" applyFont="1" applyFill="1" applyBorder="1" applyAlignment="1">
      <alignment horizontal="left" vertical="center" wrapText="1"/>
    </xf>
    <xf numFmtId="1" fontId="90" fillId="0" borderId="72" xfId="0" applyNumberFormat="1" applyFont="1" applyFill="1" applyBorder="1" applyAlignment="1">
      <alignment horizontal="left" vertical="center" wrapText="1"/>
    </xf>
    <xf numFmtId="1" fontId="90" fillId="0" borderId="80" xfId="0" applyNumberFormat="1" applyFont="1" applyFill="1" applyBorder="1" applyAlignment="1">
      <alignment horizontal="left" vertical="center" wrapText="1"/>
    </xf>
    <xf numFmtId="0" fontId="88" fillId="0" borderId="63" xfId="0" applyFont="1" applyBorder="1" applyAlignment="1">
      <alignment horizontal="center" vertical="center" wrapText="1"/>
    </xf>
    <xf numFmtId="0" fontId="88" fillId="0" borderId="68" xfId="0" applyFont="1" applyBorder="1" applyAlignment="1">
      <alignment horizontal="center" vertical="center" wrapText="1"/>
    </xf>
    <xf numFmtId="0" fontId="88" fillId="0" borderId="83" xfId="0" applyFont="1" applyBorder="1" applyAlignment="1">
      <alignment horizontal="center" vertical="center" wrapText="1"/>
    </xf>
    <xf numFmtId="0" fontId="88" fillId="0" borderId="83" xfId="0" applyFont="1" applyFill="1" applyBorder="1" applyAlignment="1">
      <alignment horizontal="center" vertical="center" wrapText="1"/>
    </xf>
    <xf numFmtId="0" fontId="88" fillId="0" borderId="63" xfId="0" applyFont="1" applyFill="1" applyBorder="1" applyAlignment="1">
      <alignment horizontal="center" vertical="center" wrapText="1"/>
    </xf>
    <xf numFmtId="0" fontId="88" fillId="0" borderId="68" xfId="0" applyFont="1" applyFill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0" fontId="88" fillId="0" borderId="56" xfId="0" applyFont="1" applyBorder="1" applyAlignment="1">
      <alignment horizontal="center" vertical="center" wrapText="1"/>
    </xf>
    <xf numFmtId="0" fontId="88" fillId="0" borderId="58" xfId="0" applyFont="1" applyBorder="1" applyAlignment="1">
      <alignment horizontal="center" vertical="center" wrapText="1"/>
    </xf>
    <xf numFmtId="1" fontId="88" fillId="0" borderId="83" xfId="0" applyNumberFormat="1" applyFont="1" applyBorder="1" applyAlignment="1">
      <alignment horizontal="center" vertical="center" wrapText="1"/>
    </xf>
    <xf numFmtId="1" fontId="88" fillId="0" borderId="63" xfId="0" applyNumberFormat="1" applyFont="1" applyBorder="1" applyAlignment="1">
      <alignment horizontal="center" vertical="center" wrapText="1"/>
    </xf>
    <xf numFmtId="1" fontId="88" fillId="0" borderId="68" xfId="0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119" fillId="0" borderId="54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88" fillId="0" borderId="63" xfId="0" applyFont="1" applyBorder="1" applyAlignment="1">
      <alignment horizontal="center" vertical="center"/>
    </xf>
    <xf numFmtId="0" fontId="88" fillId="0" borderId="68" xfId="0" applyFont="1" applyBorder="1" applyAlignment="1">
      <alignment horizontal="center" vertical="center"/>
    </xf>
    <xf numFmtId="1" fontId="88" fillId="0" borderId="55" xfId="0" applyNumberFormat="1" applyFont="1" applyFill="1" applyBorder="1" applyAlignment="1">
      <alignment horizontal="left" vertical="center" wrapText="1"/>
    </xf>
    <xf numFmtId="1" fontId="88" fillId="0" borderId="56" xfId="0" applyNumberFormat="1" applyFont="1" applyFill="1" applyBorder="1" applyAlignment="1">
      <alignment horizontal="left" vertical="center" wrapText="1"/>
    </xf>
    <xf numFmtId="1" fontId="88" fillId="0" borderId="58" xfId="0" applyNumberFormat="1" applyFont="1" applyFill="1" applyBorder="1" applyAlignment="1">
      <alignment horizontal="left" vertical="center" wrapText="1"/>
    </xf>
    <xf numFmtId="1" fontId="88" fillId="0" borderId="83" xfId="0" applyNumberFormat="1" applyFont="1" applyBorder="1" applyAlignment="1">
      <alignment horizontal="left" vertical="center" wrapText="1"/>
    </xf>
    <xf numFmtId="1" fontId="88" fillId="0" borderId="63" xfId="0" applyNumberFormat="1" applyFont="1" applyBorder="1" applyAlignment="1">
      <alignment horizontal="left" vertical="center" wrapText="1"/>
    </xf>
    <xf numFmtId="1" fontId="88" fillId="0" borderId="68" xfId="0" applyNumberFormat="1" applyFont="1" applyBorder="1" applyAlignment="1">
      <alignment horizontal="left" vertical="center" wrapText="1"/>
    </xf>
    <xf numFmtId="1" fontId="88" fillId="0" borderId="83" xfId="0" applyNumberFormat="1" applyFont="1" applyFill="1" applyBorder="1" applyAlignment="1">
      <alignment horizontal="left" vertical="center" wrapText="1"/>
    </xf>
    <xf numFmtId="1" fontId="88" fillId="0" borderId="63" xfId="0" applyNumberFormat="1" applyFont="1" applyFill="1" applyBorder="1" applyAlignment="1">
      <alignment horizontal="left" vertical="center" wrapText="1"/>
    </xf>
    <xf numFmtId="1" fontId="88" fillId="0" borderId="68" xfId="0" applyNumberFormat="1" applyFont="1" applyFill="1" applyBorder="1" applyAlignment="1">
      <alignment horizontal="left" vertical="center" wrapText="1"/>
    </xf>
    <xf numFmtId="0" fontId="115" fillId="0" borderId="0" xfId="0" applyFont="1" applyAlignment="1">
      <alignment horizontal="center"/>
    </xf>
    <xf numFmtId="0" fontId="99" fillId="0" borderId="0" xfId="0" applyFont="1" applyAlignment="1">
      <alignment horizontal="left"/>
    </xf>
    <xf numFmtId="1" fontId="88" fillId="0" borderId="77" xfId="0" applyNumberFormat="1" applyFont="1" applyFill="1" applyBorder="1" applyAlignment="1">
      <alignment horizontal="center" vertical="center" wrapText="1"/>
    </xf>
    <xf numFmtId="1" fontId="88" fillId="0" borderId="73" xfId="0" applyNumberFormat="1" applyFont="1" applyFill="1" applyBorder="1" applyAlignment="1">
      <alignment horizontal="center" vertical="center" wrapText="1"/>
    </xf>
    <xf numFmtId="0" fontId="101" fillId="0" borderId="60" xfId="0" applyFont="1" applyBorder="1" applyAlignment="1">
      <alignment horizontal="center"/>
    </xf>
    <xf numFmtId="0" fontId="101" fillId="0" borderId="25" xfId="0" applyFont="1" applyBorder="1" applyAlignment="1">
      <alignment horizontal="center"/>
    </xf>
    <xf numFmtId="0" fontId="120" fillId="0" borderId="0" xfId="0" applyFont="1" applyBorder="1" applyAlignment="1">
      <alignment horizontal="left"/>
    </xf>
    <xf numFmtId="0" fontId="81" fillId="0" borderId="77" xfId="0" applyFont="1" applyBorder="1" applyAlignment="1">
      <alignment horizontal="center" vertical="center"/>
    </xf>
    <xf numFmtId="0" fontId="81" fillId="0" borderId="71" xfId="0" applyFont="1" applyBorder="1" applyAlignment="1">
      <alignment horizontal="center" vertical="center"/>
    </xf>
    <xf numFmtId="0" fontId="81" fillId="0" borderId="73" xfId="0" applyFont="1" applyBorder="1" applyAlignment="1">
      <alignment horizontal="center" vertical="center"/>
    </xf>
    <xf numFmtId="0" fontId="81" fillId="0" borderId="77" xfId="0" applyFont="1" applyBorder="1" applyAlignment="1">
      <alignment horizontal="center" vertical="center" wrapText="1"/>
    </xf>
    <xf numFmtId="0" fontId="81" fillId="0" borderId="71" xfId="0" applyFont="1" applyBorder="1" applyAlignment="1">
      <alignment horizontal="center" vertical="center" wrapText="1"/>
    </xf>
    <xf numFmtId="0" fontId="81" fillId="0" borderId="73" xfId="0" applyFont="1" applyBorder="1" applyAlignment="1">
      <alignment horizontal="center" vertical="center" wrapText="1"/>
    </xf>
    <xf numFmtId="0" fontId="81" fillId="0" borderId="63" xfId="0" applyFont="1" applyBorder="1" applyAlignment="1">
      <alignment horizontal="left" vertical="center" wrapText="1"/>
    </xf>
    <xf numFmtId="0" fontId="81" fillId="0" borderId="68" xfId="0" applyFont="1" applyBorder="1" applyAlignment="1">
      <alignment horizontal="left" vertical="center" wrapText="1"/>
    </xf>
    <xf numFmtId="0" fontId="90" fillId="0" borderId="77" xfId="0" applyFont="1" applyBorder="1" applyAlignment="1">
      <alignment horizontal="center" vertical="center" wrapText="1"/>
    </xf>
    <xf numFmtId="0" fontId="90" fillId="0" borderId="71" xfId="0" applyFont="1" applyBorder="1" applyAlignment="1">
      <alignment horizontal="center" vertical="center" wrapText="1"/>
    </xf>
    <xf numFmtId="0" fontId="90" fillId="0" borderId="73" xfId="0" applyFont="1" applyBorder="1" applyAlignment="1">
      <alignment horizontal="center" vertical="center" wrapText="1"/>
    </xf>
    <xf numFmtId="0" fontId="81" fillId="0" borderId="84" xfId="0" applyFont="1" applyBorder="1" applyAlignment="1">
      <alignment horizontal="left" vertical="center" wrapText="1"/>
    </xf>
    <xf numFmtId="0" fontId="81" fillId="0" borderId="75" xfId="0" applyFont="1" applyBorder="1" applyAlignment="1">
      <alignment horizontal="left" vertical="center" wrapText="1"/>
    </xf>
    <xf numFmtId="0" fontId="81" fillId="0" borderId="74" xfId="0" applyFont="1" applyBorder="1" applyAlignment="1">
      <alignment horizontal="left" vertical="center" wrapText="1"/>
    </xf>
    <xf numFmtId="0" fontId="81" fillId="0" borderId="47" xfId="0" applyFont="1" applyBorder="1" applyAlignment="1">
      <alignment horizontal="left" vertical="center" wrapText="1"/>
    </xf>
    <xf numFmtId="0" fontId="81" fillId="0" borderId="48" xfId="0" applyFont="1" applyBorder="1" applyAlignment="1">
      <alignment horizontal="left" vertical="center" wrapText="1"/>
    </xf>
    <xf numFmtId="0" fontId="81" fillId="0" borderId="49" xfId="0" applyFont="1" applyBorder="1" applyAlignment="1">
      <alignment horizontal="left" vertical="center" wrapText="1"/>
    </xf>
    <xf numFmtId="0" fontId="81" fillId="0" borderId="64" xfId="0" applyFont="1" applyBorder="1" applyAlignment="1">
      <alignment horizontal="left" vertical="center" wrapText="1"/>
    </xf>
    <xf numFmtId="0" fontId="81" fillId="0" borderId="72" xfId="0" applyFont="1" applyBorder="1" applyAlignment="1">
      <alignment horizontal="left" vertical="center" wrapText="1"/>
    </xf>
    <xf numFmtId="0" fontId="81" fillId="0" borderId="79" xfId="0" applyFont="1" applyBorder="1" applyAlignment="1">
      <alignment horizontal="left" vertical="center" wrapText="1"/>
    </xf>
    <xf numFmtId="0" fontId="81" fillId="0" borderId="81" xfId="0" applyFont="1" applyBorder="1" applyAlignment="1">
      <alignment horizontal="left" vertical="center" wrapText="1"/>
    </xf>
    <xf numFmtId="0" fontId="81" fillId="0" borderId="77" xfId="0" applyFont="1" applyFill="1" applyBorder="1" applyAlignment="1">
      <alignment horizontal="center" vertical="center" wrapText="1"/>
    </xf>
    <xf numFmtId="0" fontId="81" fillId="0" borderId="71" xfId="0" applyFont="1" applyFill="1" applyBorder="1" applyAlignment="1">
      <alignment horizontal="center" vertical="center" wrapText="1"/>
    </xf>
    <xf numFmtId="0" fontId="81" fillId="0" borderId="73" xfId="0" applyFont="1" applyFill="1" applyBorder="1" applyAlignment="1">
      <alignment horizontal="center" vertical="center" wrapText="1"/>
    </xf>
    <xf numFmtId="0" fontId="81" fillId="0" borderId="84" xfId="0" applyFont="1" applyBorder="1" applyAlignment="1">
      <alignment horizontal="center" vertical="center" wrapText="1"/>
    </xf>
    <xf numFmtId="0" fontId="81" fillId="0" borderId="75" xfId="0" applyFont="1" applyBorder="1" applyAlignment="1">
      <alignment horizontal="center" vertical="center" wrapText="1"/>
    </xf>
    <xf numFmtId="0" fontId="81" fillId="0" borderId="74" xfId="0" applyFont="1" applyBorder="1" applyAlignment="1">
      <alignment horizontal="center" vertical="center" wrapText="1"/>
    </xf>
    <xf numFmtId="0" fontId="81" fillId="0" borderId="84" xfId="0" applyFont="1" applyFill="1" applyBorder="1" applyAlignment="1">
      <alignment horizontal="center" vertical="center" wrapText="1"/>
    </xf>
    <xf numFmtId="0" fontId="81" fillId="0" borderId="75" xfId="0" applyFont="1" applyFill="1" applyBorder="1" applyAlignment="1">
      <alignment horizontal="center" vertical="center" wrapText="1"/>
    </xf>
    <xf numFmtId="0" fontId="81" fillId="0" borderId="74" xfId="0" applyFont="1" applyFill="1" applyBorder="1" applyAlignment="1">
      <alignment horizontal="center" vertical="center" wrapText="1"/>
    </xf>
    <xf numFmtId="0" fontId="104" fillId="0" borderId="83" xfId="0" applyFont="1" applyBorder="1" applyAlignment="1">
      <alignment horizontal="center"/>
    </xf>
    <xf numFmtId="0" fontId="104" fillId="0" borderId="63" xfId="0" applyFont="1" applyBorder="1" applyAlignment="1">
      <alignment horizontal="center"/>
    </xf>
    <xf numFmtId="0" fontId="104" fillId="0" borderId="68" xfId="0" applyFont="1" applyBorder="1" applyAlignment="1">
      <alignment horizontal="center"/>
    </xf>
    <xf numFmtId="0" fontId="104" fillId="0" borderId="77" xfId="0" applyFont="1" applyBorder="1" applyAlignment="1">
      <alignment horizontal="center"/>
    </xf>
    <xf numFmtId="0" fontId="104" fillId="0" borderId="71" xfId="0" applyFont="1" applyBorder="1" applyAlignment="1">
      <alignment horizontal="center"/>
    </xf>
    <xf numFmtId="0" fontId="104" fillId="0" borderId="73" xfId="0" applyFont="1" applyBorder="1" applyAlignment="1">
      <alignment horizontal="center"/>
    </xf>
    <xf numFmtId="0" fontId="81" fillId="0" borderId="0" xfId="0" applyFont="1" applyFill="1" applyBorder="1" applyAlignment="1">
      <alignment horizontal="left"/>
    </xf>
    <xf numFmtId="0" fontId="81" fillId="0" borderId="83" xfId="0" applyFont="1" applyBorder="1" applyAlignment="1">
      <alignment horizontal="left" vertical="center" wrapText="1"/>
    </xf>
    <xf numFmtId="0" fontId="81" fillId="0" borderId="63" xfId="0" applyFont="1" applyFill="1" applyBorder="1" applyAlignment="1">
      <alignment horizontal="left" vertical="center" wrapText="1"/>
    </xf>
    <xf numFmtId="0" fontId="81" fillId="0" borderId="68" xfId="0" applyFont="1" applyFill="1" applyBorder="1" applyAlignment="1">
      <alignment horizontal="left" vertical="center" wrapText="1"/>
    </xf>
    <xf numFmtId="0" fontId="4" fillId="0" borderId="64" xfId="0" applyFont="1" applyBorder="1" applyAlignment="1">
      <alignment horizontal="justify" vertical="justify" wrapText="1"/>
    </xf>
    <xf numFmtId="0" fontId="4" fillId="0" borderId="48" xfId="0" applyFont="1" applyBorder="1" applyAlignment="1">
      <alignment horizontal="justify" vertical="justify" wrapText="1"/>
    </xf>
    <xf numFmtId="0" fontId="4" fillId="0" borderId="49" xfId="0" applyFont="1" applyBorder="1" applyAlignment="1">
      <alignment horizontal="justify" vertical="justify" wrapText="1"/>
    </xf>
    <xf numFmtId="0" fontId="4" fillId="0" borderId="77" xfId="0" applyFont="1" applyBorder="1" applyAlignment="1">
      <alignment horizontal="justify" vertical="justify" wrapText="1"/>
    </xf>
    <xf numFmtId="0" fontId="4" fillId="0" borderId="71" xfId="0" applyFont="1" applyBorder="1" applyAlignment="1">
      <alignment horizontal="justify" vertical="justify" wrapText="1"/>
    </xf>
    <xf numFmtId="0" fontId="4" fillId="0" borderId="73" xfId="0" applyFont="1" applyBorder="1" applyAlignment="1">
      <alignment horizontal="justify" vertical="justify" wrapText="1"/>
    </xf>
    <xf numFmtId="0" fontId="2" fillId="0" borderId="7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81" fillId="0" borderId="60" xfId="0" applyFont="1" applyBorder="1" applyAlignment="1">
      <alignment horizontal="left" vertical="center"/>
    </xf>
    <xf numFmtId="0" fontId="81" fillId="0" borderId="87" xfId="0" applyFont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81" fillId="0" borderId="88" xfId="0" applyFont="1" applyBorder="1" applyAlignment="1">
      <alignment horizontal="left" vertical="center" wrapText="1"/>
    </xf>
    <xf numFmtId="0" fontId="81" fillId="0" borderId="64" xfId="0" applyFont="1" applyFill="1" applyBorder="1" applyAlignment="1">
      <alignment horizontal="left" vertical="center" wrapText="1"/>
    </xf>
    <xf numFmtId="0" fontId="81" fillId="0" borderId="48" xfId="0" applyFont="1" applyFill="1" applyBorder="1" applyAlignment="1">
      <alignment horizontal="left" vertical="center" wrapText="1"/>
    </xf>
    <xf numFmtId="0" fontId="81" fillId="0" borderId="49" xfId="0" applyFont="1" applyFill="1" applyBorder="1" applyAlignment="1">
      <alignment horizontal="left" vertical="center" wrapText="1"/>
    </xf>
    <xf numFmtId="1" fontId="81" fillId="0" borderId="64" xfId="0" applyNumberFormat="1" applyFont="1" applyBorder="1" applyAlignment="1">
      <alignment horizontal="left" vertical="center" wrapText="1"/>
    </xf>
    <xf numFmtId="1" fontId="81" fillId="0" borderId="48" xfId="0" applyNumberFormat="1" applyFont="1" applyBorder="1" applyAlignment="1">
      <alignment horizontal="left" vertical="center" wrapText="1"/>
    </xf>
    <xf numFmtId="1" fontId="81" fillId="0" borderId="49" xfId="0" applyNumberFormat="1" applyFont="1" applyBorder="1" applyAlignment="1">
      <alignment horizontal="left" vertical="center" wrapText="1"/>
    </xf>
    <xf numFmtId="0" fontId="81" fillId="0" borderId="84" xfId="0" applyFont="1" applyBorder="1" applyAlignment="1">
      <alignment horizontal="left" vertical="center"/>
    </xf>
    <xf numFmtId="0" fontId="81" fillId="0" borderId="75" xfId="0" applyFont="1" applyBorder="1" applyAlignment="1">
      <alignment horizontal="left" vertical="center"/>
    </xf>
    <xf numFmtId="0" fontId="81" fillId="0" borderId="74" xfId="0" applyFont="1" applyBorder="1" applyAlignment="1">
      <alignment horizontal="left" vertical="center"/>
    </xf>
    <xf numFmtId="1" fontId="81" fillId="0" borderId="47" xfId="0" applyNumberFormat="1" applyFont="1" applyBorder="1" applyAlignment="1">
      <alignment horizontal="left" vertical="center" wrapText="1"/>
    </xf>
    <xf numFmtId="0" fontId="3" fillId="0" borderId="83" xfId="0" applyFont="1" applyBorder="1" applyAlignment="1">
      <alignment horizontal="justify" vertical="justify" wrapText="1"/>
    </xf>
    <xf numFmtId="0" fontId="3" fillId="0" borderId="63" xfId="0" applyFont="1" applyBorder="1" applyAlignment="1">
      <alignment horizontal="justify" vertical="justify" wrapText="1"/>
    </xf>
    <xf numFmtId="0" fontId="3" fillId="0" borderId="68" xfId="0" applyFont="1" applyBorder="1" applyAlignment="1">
      <alignment horizontal="justify" vertical="justify" wrapText="1"/>
    </xf>
    <xf numFmtId="0" fontId="3" fillId="0" borderId="83" xfId="0" applyFont="1" applyFill="1" applyBorder="1" applyAlignment="1">
      <alignment horizontal="justify" vertical="justify" wrapText="1"/>
    </xf>
    <xf numFmtId="0" fontId="3" fillId="0" borderId="63" xfId="0" applyFont="1" applyFill="1" applyBorder="1" applyAlignment="1">
      <alignment horizontal="justify" vertical="justify" wrapText="1"/>
    </xf>
    <xf numFmtId="0" fontId="3" fillId="0" borderId="68" xfId="0" applyFont="1" applyFill="1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88" fillId="0" borderId="60" xfId="0" applyFont="1" applyBorder="1" applyAlignment="1">
      <alignment horizontal="left" vertical="center"/>
    </xf>
    <xf numFmtId="0" fontId="88" fillId="0" borderId="25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1" fontId="81" fillId="0" borderId="68" xfId="0" applyNumberFormat="1" applyFont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83" xfId="0" applyFont="1" applyBorder="1" applyAlignment="1">
      <alignment horizontal="left" vertical="center"/>
    </xf>
    <xf numFmtId="0" fontId="81" fillId="0" borderId="36" xfId="0" applyFont="1" applyBorder="1" applyAlignment="1">
      <alignment horizontal="left" vertical="center"/>
    </xf>
    <xf numFmtId="0" fontId="81" fillId="0" borderId="63" xfId="0" applyFont="1" applyBorder="1" applyAlignment="1">
      <alignment horizontal="left" vertical="center"/>
    </xf>
    <xf numFmtId="0" fontId="81" fillId="0" borderId="63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83" xfId="0" applyFont="1" applyBorder="1" applyAlignment="1">
      <alignment horizontal="center" vertical="center" wrapText="1"/>
    </xf>
    <xf numFmtId="0" fontId="81" fillId="0" borderId="63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center" vertical="center" wrapText="1"/>
    </xf>
    <xf numFmtId="0" fontId="81" fillId="0" borderId="83" xfId="0" applyFont="1" applyFill="1" applyBorder="1" applyAlignment="1">
      <alignment horizontal="center" vertical="center" wrapText="1"/>
    </xf>
    <xf numFmtId="1" fontId="81" fillId="0" borderId="66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6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X1"/>
    </sheetView>
  </sheetViews>
  <sheetFormatPr defaultColWidth="9.140625" defaultRowHeight="15"/>
  <cols>
    <col min="1" max="1" width="59.421875" style="111" bestFit="1" customWidth="1"/>
    <col min="2" max="2" width="3.8515625" style="111" customWidth="1"/>
    <col min="3" max="3" width="13.57421875" style="111" bestFit="1" customWidth="1"/>
    <col min="4" max="4" width="14.57421875" style="111" bestFit="1" customWidth="1"/>
    <col min="5" max="6" width="14.421875" style="111" customWidth="1"/>
    <col min="7" max="7" width="13.8515625" style="111" customWidth="1"/>
    <col min="8" max="8" width="14.8515625" style="111" customWidth="1"/>
    <col min="9" max="9" width="13.140625" style="111" customWidth="1"/>
    <col min="10" max="10" width="14.140625" style="111" customWidth="1"/>
    <col min="11" max="11" width="14.8515625" style="111" customWidth="1"/>
    <col min="12" max="12" width="12.421875" style="111" customWidth="1"/>
    <col min="13" max="13" width="13.00390625" style="473" customWidth="1"/>
    <col min="14" max="14" width="14.421875" style="473" customWidth="1"/>
    <col min="15" max="18" width="14.57421875" style="111" bestFit="1" customWidth="1"/>
    <col min="19" max="19" width="14.8515625" style="111" customWidth="1"/>
    <col min="20" max="48" width="14.57421875" style="111" bestFit="1" customWidth="1"/>
    <col min="49" max="49" width="16.8515625" style="111" bestFit="1" customWidth="1"/>
    <col min="50" max="50" width="15.7109375" style="111" bestFit="1" customWidth="1"/>
    <col min="51" max="16384" width="9.140625" style="111" customWidth="1"/>
  </cols>
  <sheetData>
    <row r="1" spans="1:50" ht="16.5" thickBot="1">
      <c r="A1" s="1247" t="s">
        <v>248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  <c r="R1" s="1247"/>
      <c r="S1" s="1247"/>
      <c r="T1" s="1247"/>
      <c r="U1" s="1247"/>
      <c r="V1" s="1247"/>
      <c r="W1" s="1247"/>
      <c r="X1" s="1247"/>
      <c r="Y1" s="1247"/>
      <c r="Z1" s="1247"/>
      <c r="AA1" s="1247"/>
      <c r="AB1" s="1247"/>
      <c r="AC1" s="1247"/>
      <c r="AD1" s="1247"/>
      <c r="AE1" s="1247"/>
      <c r="AF1" s="1247"/>
      <c r="AG1" s="1247"/>
      <c r="AH1" s="1247"/>
      <c r="AI1" s="1247"/>
      <c r="AJ1" s="1247"/>
      <c r="AK1" s="1247"/>
      <c r="AL1" s="1247"/>
      <c r="AM1" s="1247"/>
      <c r="AN1" s="1247"/>
      <c r="AO1" s="1247"/>
      <c r="AP1" s="1247"/>
      <c r="AQ1" s="1247"/>
      <c r="AR1" s="1247"/>
      <c r="AS1" s="1247"/>
      <c r="AT1" s="1247"/>
      <c r="AU1" s="1247"/>
      <c r="AV1" s="1247"/>
      <c r="AW1" s="1247"/>
      <c r="AX1" s="1247"/>
    </row>
    <row r="2" spans="1:50" ht="69" customHeight="1" thickBot="1">
      <c r="A2" s="1248" t="s">
        <v>0</v>
      </c>
      <c r="B2" s="719"/>
      <c r="C2" s="1250" t="s">
        <v>153</v>
      </c>
      <c r="D2" s="1251"/>
      <c r="E2" s="1245" t="s">
        <v>154</v>
      </c>
      <c r="F2" s="1246"/>
      <c r="G2" s="1245" t="s">
        <v>155</v>
      </c>
      <c r="H2" s="1246"/>
      <c r="I2" s="1245" t="s">
        <v>156</v>
      </c>
      <c r="J2" s="1246"/>
      <c r="K2" s="1245" t="s">
        <v>157</v>
      </c>
      <c r="L2" s="1246"/>
      <c r="M2" s="1245" t="s">
        <v>158</v>
      </c>
      <c r="N2" s="1246"/>
      <c r="O2" s="1245" t="s">
        <v>159</v>
      </c>
      <c r="P2" s="1246"/>
      <c r="Q2" s="1245" t="s">
        <v>160</v>
      </c>
      <c r="R2" s="1246"/>
      <c r="S2" s="1245" t="s">
        <v>161</v>
      </c>
      <c r="T2" s="1246"/>
      <c r="U2" s="1245" t="s">
        <v>162</v>
      </c>
      <c r="V2" s="1246"/>
      <c r="W2" s="1245" t="s">
        <v>163</v>
      </c>
      <c r="X2" s="1246"/>
      <c r="Y2" s="1245" t="s">
        <v>164</v>
      </c>
      <c r="Z2" s="1246"/>
      <c r="AA2" s="1245" t="s">
        <v>165</v>
      </c>
      <c r="AB2" s="1246"/>
      <c r="AC2" s="1245" t="s">
        <v>166</v>
      </c>
      <c r="AD2" s="1246"/>
      <c r="AE2" s="1245" t="s">
        <v>167</v>
      </c>
      <c r="AF2" s="1246"/>
      <c r="AG2" s="1245" t="s">
        <v>168</v>
      </c>
      <c r="AH2" s="1246"/>
      <c r="AI2" s="1245" t="s">
        <v>169</v>
      </c>
      <c r="AJ2" s="1246"/>
      <c r="AK2" s="1245" t="s">
        <v>170</v>
      </c>
      <c r="AL2" s="1246"/>
      <c r="AM2" s="1245" t="s">
        <v>171</v>
      </c>
      <c r="AN2" s="1246"/>
      <c r="AO2" s="1245" t="s">
        <v>172</v>
      </c>
      <c r="AP2" s="1246"/>
      <c r="AQ2" s="1245" t="s">
        <v>173</v>
      </c>
      <c r="AR2" s="1246"/>
      <c r="AS2" s="1245" t="s">
        <v>174</v>
      </c>
      <c r="AT2" s="1246"/>
      <c r="AU2" s="1245" t="s">
        <v>175</v>
      </c>
      <c r="AV2" s="1246"/>
      <c r="AW2" s="1245" t="s">
        <v>176</v>
      </c>
      <c r="AX2" s="1246"/>
    </row>
    <row r="3" spans="1:50" s="528" customFormat="1" ht="15" customHeight="1" thickBot="1">
      <c r="A3" s="1249"/>
      <c r="B3" s="731"/>
      <c r="C3" s="590" t="s">
        <v>289</v>
      </c>
      <c r="D3" s="590" t="s">
        <v>288</v>
      </c>
      <c r="E3" s="590" t="s">
        <v>289</v>
      </c>
      <c r="F3" s="590" t="s">
        <v>288</v>
      </c>
      <c r="G3" s="590" t="s">
        <v>289</v>
      </c>
      <c r="H3" s="590" t="s">
        <v>288</v>
      </c>
      <c r="I3" s="590" t="s">
        <v>289</v>
      </c>
      <c r="J3" s="590" t="s">
        <v>288</v>
      </c>
      <c r="K3" s="590" t="s">
        <v>289</v>
      </c>
      <c r="L3" s="590" t="s">
        <v>288</v>
      </c>
      <c r="M3" s="590" t="s">
        <v>289</v>
      </c>
      <c r="N3" s="590" t="s">
        <v>288</v>
      </c>
      <c r="O3" s="590" t="s">
        <v>289</v>
      </c>
      <c r="P3" s="590" t="s">
        <v>288</v>
      </c>
      <c r="Q3" s="590" t="s">
        <v>289</v>
      </c>
      <c r="R3" s="590" t="s">
        <v>288</v>
      </c>
      <c r="S3" s="590" t="s">
        <v>289</v>
      </c>
      <c r="T3" s="590" t="s">
        <v>288</v>
      </c>
      <c r="U3" s="590" t="s">
        <v>289</v>
      </c>
      <c r="V3" s="590" t="s">
        <v>288</v>
      </c>
      <c r="W3" s="590" t="s">
        <v>289</v>
      </c>
      <c r="X3" s="590" t="s">
        <v>288</v>
      </c>
      <c r="Y3" s="590" t="s">
        <v>289</v>
      </c>
      <c r="Z3" s="590" t="s">
        <v>288</v>
      </c>
      <c r="AA3" s="590" t="s">
        <v>289</v>
      </c>
      <c r="AB3" s="590" t="s">
        <v>288</v>
      </c>
      <c r="AC3" s="590" t="s">
        <v>289</v>
      </c>
      <c r="AD3" s="590" t="s">
        <v>288</v>
      </c>
      <c r="AE3" s="590" t="s">
        <v>289</v>
      </c>
      <c r="AF3" s="590" t="s">
        <v>288</v>
      </c>
      <c r="AG3" s="590" t="s">
        <v>289</v>
      </c>
      <c r="AH3" s="590" t="s">
        <v>288</v>
      </c>
      <c r="AI3" s="590" t="s">
        <v>289</v>
      </c>
      <c r="AJ3" s="590" t="s">
        <v>288</v>
      </c>
      <c r="AK3" s="590" t="s">
        <v>289</v>
      </c>
      <c r="AL3" s="590" t="s">
        <v>288</v>
      </c>
      <c r="AM3" s="590" t="s">
        <v>289</v>
      </c>
      <c r="AN3" s="590" t="s">
        <v>288</v>
      </c>
      <c r="AO3" s="590" t="s">
        <v>289</v>
      </c>
      <c r="AP3" s="590" t="s">
        <v>288</v>
      </c>
      <c r="AQ3" s="590" t="s">
        <v>289</v>
      </c>
      <c r="AR3" s="590" t="s">
        <v>288</v>
      </c>
      <c r="AS3" s="590" t="s">
        <v>289</v>
      </c>
      <c r="AT3" s="590" t="s">
        <v>288</v>
      </c>
      <c r="AU3" s="590" t="s">
        <v>289</v>
      </c>
      <c r="AV3" s="590" t="s">
        <v>288</v>
      </c>
      <c r="AW3" s="590" t="s">
        <v>289</v>
      </c>
      <c r="AX3" s="590" t="s">
        <v>288</v>
      </c>
    </row>
    <row r="4" spans="1:50" ht="15" customHeight="1">
      <c r="A4" s="493" t="s">
        <v>21</v>
      </c>
      <c r="B4" s="496"/>
      <c r="C4" s="494"/>
      <c r="D4" s="903"/>
      <c r="E4" s="495"/>
      <c r="F4" s="495"/>
      <c r="G4" s="498"/>
      <c r="H4" s="495"/>
      <c r="I4" s="495"/>
      <c r="J4" s="495"/>
      <c r="K4" s="495"/>
      <c r="L4" s="495"/>
      <c r="M4" s="501"/>
      <c r="N4" s="501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8"/>
      <c r="AX4" s="495"/>
    </row>
    <row r="5" spans="1:50" ht="25.5" customHeight="1">
      <c r="A5" s="427" t="s">
        <v>22</v>
      </c>
      <c r="B5" s="492" t="s">
        <v>184</v>
      </c>
      <c r="C5" s="488">
        <v>18248497</v>
      </c>
      <c r="D5" s="904">
        <v>30855433</v>
      </c>
      <c r="E5" s="490">
        <v>1339612</v>
      </c>
      <c r="F5" s="490">
        <v>2396601</v>
      </c>
      <c r="G5" s="499">
        <v>2723157</v>
      </c>
      <c r="H5" s="490">
        <v>4928410</v>
      </c>
      <c r="I5" s="490">
        <v>22356295</v>
      </c>
      <c r="J5" s="490">
        <v>40723250</v>
      </c>
      <c r="K5" s="490">
        <v>5412979</v>
      </c>
      <c r="L5" s="490">
        <v>9559827</v>
      </c>
      <c r="M5" s="502">
        <v>9431731</v>
      </c>
      <c r="N5" s="502">
        <v>17954020</v>
      </c>
      <c r="O5" s="490">
        <v>3278346</v>
      </c>
      <c r="P5" s="907">
        <v>6278137</v>
      </c>
      <c r="Q5" s="504">
        <v>2300890</v>
      </c>
      <c r="R5" s="504">
        <v>3946983</v>
      </c>
      <c r="S5" s="490">
        <v>7886255</v>
      </c>
      <c r="T5" s="490">
        <v>13609790</v>
      </c>
      <c r="U5" s="490">
        <v>3533594</v>
      </c>
      <c r="V5" s="490">
        <v>5880658</v>
      </c>
      <c r="W5" s="490">
        <f>14527206+35668395+25356624</f>
        <v>75552225</v>
      </c>
      <c r="X5" s="490">
        <v>140909901</v>
      </c>
      <c r="Y5" s="490">
        <v>81907753</v>
      </c>
      <c r="Z5" s="490">
        <v>145200535</v>
      </c>
      <c r="AA5" s="508">
        <v>5033180</v>
      </c>
      <c r="AB5" s="508">
        <v>8014286</v>
      </c>
      <c r="AC5" s="490">
        <v>7473526</v>
      </c>
      <c r="AD5" s="490">
        <v>14621853</v>
      </c>
      <c r="AE5" s="490">
        <v>21904104</v>
      </c>
      <c r="AF5" s="490">
        <v>38306609</v>
      </c>
      <c r="AG5" s="490">
        <v>37812679</v>
      </c>
      <c r="AH5" s="490">
        <v>64320819</v>
      </c>
      <c r="AI5" s="490">
        <v>12845763</v>
      </c>
      <c r="AJ5" s="490">
        <v>22131828</v>
      </c>
      <c r="AK5" s="490">
        <v>10845028</v>
      </c>
      <c r="AL5" s="490">
        <v>19236064</v>
      </c>
      <c r="AM5" s="511"/>
      <c r="AN5" s="511"/>
      <c r="AO5" s="512">
        <v>102434135</v>
      </c>
      <c r="AP5" s="495">
        <v>169378513</v>
      </c>
      <c r="AQ5" s="515">
        <v>4064999</v>
      </c>
      <c r="AR5" s="515">
        <v>6952935</v>
      </c>
      <c r="AS5" s="509">
        <v>5458160</v>
      </c>
      <c r="AT5" s="509">
        <v>8912257</v>
      </c>
      <c r="AU5" s="490">
        <v>18329596</v>
      </c>
      <c r="AV5" s="490">
        <v>31357942</v>
      </c>
      <c r="AW5" s="921">
        <v>939097205</v>
      </c>
      <c r="AX5" s="509">
        <v>1804808184</v>
      </c>
    </row>
    <row r="6" spans="1:50" ht="15.75">
      <c r="A6" s="427" t="s">
        <v>185</v>
      </c>
      <c r="B6" s="497"/>
      <c r="C6" s="488">
        <v>-616626</v>
      </c>
      <c r="D6" s="904">
        <v>-1228244</v>
      </c>
      <c r="E6" s="490">
        <v>-153627</v>
      </c>
      <c r="F6" s="490">
        <v>-299703</v>
      </c>
      <c r="G6" s="499">
        <v>-142061</v>
      </c>
      <c r="H6" s="490">
        <v>-292202</v>
      </c>
      <c r="I6" s="490">
        <v>-180978</v>
      </c>
      <c r="J6" s="490">
        <v>-342914</v>
      </c>
      <c r="K6" s="490">
        <v>-72621</v>
      </c>
      <c r="L6" s="490">
        <v>-145223</v>
      </c>
      <c r="M6" s="502">
        <v>-79419</v>
      </c>
      <c r="N6" s="502">
        <v>-381360</v>
      </c>
      <c r="O6" s="490">
        <v>-282095</v>
      </c>
      <c r="P6" s="490">
        <v>-562922</v>
      </c>
      <c r="Q6" s="505">
        <v>-108990</v>
      </c>
      <c r="R6" s="505">
        <v>-214380</v>
      </c>
      <c r="S6" s="490">
        <v>-150944</v>
      </c>
      <c r="T6" s="490">
        <v>-449738</v>
      </c>
      <c r="U6" s="490">
        <v>-97785</v>
      </c>
      <c r="V6" s="490">
        <v>-206871</v>
      </c>
      <c r="W6" s="490">
        <v>-1015461</v>
      </c>
      <c r="X6" s="490">
        <v>-1861520</v>
      </c>
      <c r="Y6" s="490">
        <v>-1260741</v>
      </c>
      <c r="Z6" s="490">
        <v>-2472175</v>
      </c>
      <c r="AA6" s="508">
        <v>-39940</v>
      </c>
      <c r="AB6" s="508">
        <v>-68104</v>
      </c>
      <c r="AC6" s="490">
        <v>-326187</v>
      </c>
      <c r="AD6" s="490">
        <v>-523268</v>
      </c>
      <c r="AE6" s="490">
        <v>-326065</v>
      </c>
      <c r="AF6" s="490">
        <v>-671608</v>
      </c>
      <c r="AG6" s="490">
        <v>-527924</v>
      </c>
      <c r="AH6" s="490">
        <v>-1036901</v>
      </c>
      <c r="AI6" s="490">
        <v>-380313</v>
      </c>
      <c r="AJ6" s="490">
        <v>-750876</v>
      </c>
      <c r="AK6" s="490">
        <v>-57602</v>
      </c>
      <c r="AL6" s="490">
        <v>-106073</v>
      </c>
      <c r="AM6" s="511"/>
      <c r="AN6" s="511"/>
      <c r="AO6" s="512">
        <v>-1319044</v>
      </c>
      <c r="AP6" s="512">
        <v>-1713239</v>
      </c>
      <c r="AQ6" s="515">
        <v>-13212</v>
      </c>
      <c r="AR6" s="515">
        <v>-26318</v>
      </c>
      <c r="AS6" s="509">
        <v>-63820</v>
      </c>
      <c r="AT6" s="509">
        <v>-466449</v>
      </c>
      <c r="AU6" s="490">
        <v>-469373</v>
      </c>
      <c r="AV6" s="490">
        <v>-886079</v>
      </c>
      <c r="AW6" s="921">
        <v>-537292</v>
      </c>
      <c r="AX6" s="509">
        <v>-1022864</v>
      </c>
    </row>
    <row r="7" spans="1:50" ht="15.75">
      <c r="A7" s="427" t="s">
        <v>186</v>
      </c>
      <c r="B7" s="497"/>
      <c r="C7" s="488"/>
      <c r="D7" s="904"/>
      <c r="E7" s="490"/>
      <c r="F7" s="490"/>
      <c r="G7" s="499"/>
      <c r="H7" s="490"/>
      <c r="I7" s="490"/>
      <c r="J7" s="490"/>
      <c r="K7" s="490"/>
      <c r="L7" s="490"/>
      <c r="M7" s="502"/>
      <c r="N7" s="502"/>
      <c r="O7" s="490"/>
      <c r="P7" s="490"/>
      <c r="Q7" s="505"/>
      <c r="R7" s="505"/>
      <c r="S7" s="490"/>
      <c r="T7" s="490"/>
      <c r="U7" s="490"/>
      <c r="V7" s="490"/>
      <c r="W7" s="490"/>
      <c r="X7" s="490"/>
      <c r="Y7" s="490"/>
      <c r="Z7" s="490"/>
      <c r="AA7" s="508"/>
      <c r="AB7" s="508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511"/>
      <c r="AN7" s="511"/>
      <c r="AO7" s="476"/>
      <c r="AP7" s="476"/>
      <c r="AQ7" s="515"/>
      <c r="AR7" s="515"/>
      <c r="AS7" s="509"/>
      <c r="AT7" s="509"/>
      <c r="AU7" s="490"/>
      <c r="AV7" s="490"/>
      <c r="AW7" s="921"/>
      <c r="AX7" s="509"/>
    </row>
    <row r="8" spans="1:50" ht="15.75">
      <c r="A8" s="492" t="s">
        <v>187</v>
      </c>
      <c r="B8" s="497"/>
      <c r="C8" s="488">
        <f>SUM(C5:C7)</f>
        <v>17631871</v>
      </c>
      <c r="D8" s="488">
        <f>SUM(D5:D7)</f>
        <v>29627189</v>
      </c>
      <c r="E8" s="490"/>
      <c r="F8" s="490"/>
      <c r="G8" s="499">
        <f aca="true" t="shared" si="0" ref="G8:L8">SUM(G5:G7)</f>
        <v>2581096</v>
      </c>
      <c r="H8" s="499">
        <f t="shared" si="0"/>
        <v>4636208</v>
      </c>
      <c r="I8" s="490">
        <f t="shared" si="0"/>
        <v>22175317</v>
      </c>
      <c r="J8" s="490">
        <f t="shared" si="0"/>
        <v>40380336</v>
      </c>
      <c r="K8" s="490">
        <f t="shared" si="0"/>
        <v>5340358</v>
      </c>
      <c r="L8" s="490">
        <f t="shared" si="0"/>
        <v>9414604</v>
      </c>
      <c r="M8" s="490">
        <f aca="true" t="shared" si="1" ref="M8:AV8">SUM(M5:M7)</f>
        <v>9352312</v>
      </c>
      <c r="N8" s="490">
        <f t="shared" si="1"/>
        <v>17572660</v>
      </c>
      <c r="O8" s="490">
        <f t="shared" si="1"/>
        <v>2996251</v>
      </c>
      <c r="P8" s="490">
        <f t="shared" si="1"/>
        <v>5715215</v>
      </c>
      <c r="Q8" s="490">
        <f t="shared" si="1"/>
        <v>2191900</v>
      </c>
      <c r="R8" s="490">
        <f t="shared" si="1"/>
        <v>3732603</v>
      </c>
      <c r="S8" s="490">
        <f t="shared" si="1"/>
        <v>7735311</v>
      </c>
      <c r="T8" s="490">
        <f t="shared" si="1"/>
        <v>13160052</v>
      </c>
      <c r="U8" s="490">
        <f t="shared" si="1"/>
        <v>3435809</v>
      </c>
      <c r="V8" s="490">
        <f t="shared" si="1"/>
        <v>5673787</v>
      </c>
      <c r="W8" s="490">
        <f t="shared" si="1"/>
        <v>74536764</v>
      </c>
      <c r="X8" s="490">
        <f t="shared" si="1"/>
        <v>139048381</v>
      </c>
      <c r="Y8" s="490">
        <f t="shared" si="1"/>
        <v>80647012</v>
      </c>
      <c r="Z8" s="490">
        <f t="shared" si="1"/>
        <v>142728360</v>
      </c>
      <c r="AA8" s="490">
        <f t="shared" si="1"/>
        <v>4993240</v>
      </c>
      <c r="AB8" s="490">
        <f t="shared" si="1"/>
        <v>7946182</v>
      </c>
      <c r="AC8" s="490">
        <f t="shared" si="1"/>
        <v>7147339</v>
      </c>
      <c r="AD8" s="490">
        <f t="shared" si="1"/>
        <v>14098585</v>
      </c>
      <c r="AE8" s="490">
        <f t="shared" si="1"/>
        <v>21578039</v>
      </c>
      <c r="AF8" s="490">
        <f t="shared" si="1"/>
        <v>37635001</v>
      </c>
      <c r="AG8" s="490">
        <f t="shared" si="1"/>
        <v>37284755</v>
      </c>
      <c r="AH8" s="490">
        <f t="shared" si="1"/>
        <v>63283918</v>
      </c>
      <c r="AI8" s="490">
        <f t="shared" si="1"/>
        <v>12465450</v>
      </c>
      <c r="AJ8" s="490">
        <f t="shared" si="1"/>
        <v>21380952</v>
      </c>
      <c r="AK8" s="490">
        <f t="shared" si="1"/>
        <v>10787426</v>
      </c>
      <c r="AL8" s="490">
        <f t="shared" si="1"/>
        <v>19129991</v>
      </c>
      <c r="AM8" s="490">
        <f t="shared" si="1"/>
        <v>0</v>
      </c>
      <c r="AN8" s="490">
        <f t="shared" si="1"/>
        <v>0</v>
      </c>
      <c r="AO8" s="490">
        <f t="shared" si="1"/>
        <v>101115091</v>
      </c>
      <c r="AP8" s="490">
        <f t="shared" si="1"/>
        <v>167665274</v>
      </c>
      <c r="AQ8" s="490">
        <f t="shared" si="1"/>
        <v>4051787</v>
      </c>
      <c r="AR8" s="490">
        <f t="shared" si="1"/>
        <v>6926617</v>
      </c>
      <c r="AS8" s="490">
        <f t="shared" si="1"/>
        <v>5394340</v>
      </c>
      <c r="AT8" s="490">
        <f t="shared" si="1"/>
        <v>8445808</v>
      </c>
      <c r="AU8" s="490">
        <f t="shared" si="1"/>
        <v>17860223</v>
      </c>
      <c r="AV8" s="490">
        <f t="shared" si="1"/>
        <v>30471863</v>
      </c>
      <c r="AW8" s="921">
        <f>SUM(AW5:AW7)</f>
        <v>938559913</v>
      </c>
      <c r="AX8" s="509">
        <f>SUM(AX5:AX7)</f>
        <v>1803785320</v>
      </c>
    </row>
    <row r="9" spans="1:50" ht="16.5">
      <c r="A9" s="492" t="s">
        <v>188</v>
      </c>
      <c r="B9" s="497"/>
      <c r="C9" s="489"/>
      <c r="D9" s="905"/>
      <c r="E9" s="491"/>
      <c r="F9" s="491"/>
      <c r="G9" s="500"/>
      <c r="H9" s="491"/>
      <c r="I9" s="491"/>
      <c r="J9" s="491"/>
      <c r="K9" s="491"/>
      <c r="L9" s="491"/>
      <c r="M9" s="503"/>
      <c r="N9" s="503"/>
      <c r="O9" s="491"/>
      <c r="P9" s="491"/>
      <c r="Q9" s="506"/>
      <c r="R9" s="506"/>
      <c r="S9" s="491"/>
      <c r="T9" s="491"/>
      <c r="U9" s="491"/>
      <c r="V9" s="491"/>
      <c r="W9" s="491"/>
      <c r="X9" s="491"/>
      <c r="Y9" s="491"/>
      <c r="Z9" s="491"/>
      <c r="AA9" s="508"/>
      <c r="AB9" s="508"/>
      <c r="AC9" s="491"/>
      <c r="AD9" s="491"/>
      <c r="AE9" s="510"/>
      <c r="AF9" s="510"/>
      <c r="AG9" s="491"/>
      <c r="AH9" s="491"/>
      <c r="AI9" s="491"/>
      <c r="AJ9" s="491"/>
      <c r="AK9" s="491"/>
      <c r="AL9" s="491"/>
      <c r="AM9" s="511"/>
      <c r="AN9" s="511"/>
      <c r="AO9" s="476"/>
      <c r="AP9" s="476"/>
      <c r="AQ9" s="515"/>
      <c r="AR9" s="515"/>
      <c r="AS9" s="509"/>
      <c r="AT9" s="509"/>
      <c r="AU9" s="491"/>
      <c r="AV9" s="491"/>
      <c r="AW9" s="500"/>
      <c r="AX9" s="491"/>
    </row>
    <row r="10" spans="1:50" ht="16.5">
      <c r="A10" s="427" t="s">
        <v>189</v>
      </c>
      <c r="B10" s="497"/>
      <c r="C10" s="488">
        <v>6010061</v>
      </c>
      <c r="D10" s="904">
        <v>11774967</v>
      </c>
      <c r="E10" s="490">
        <v>350597</v>
      </c>
      <c r="F10" s="490">
        <v>674651</v>
      </c>
      <c r="G10" s="499">
        <v>1432238</v>
      </c>
      <c r="H10" s="490">
        <v>2846094</v>
      </c>
      <c r="I10" s="490">
        <v>6077163</v>
      </c>
      <c r="J10" s="490">
        <v>12084457</v>
      </c>
      <c r="K10" s="490">
        <v>1053047</v>
      </c>
      <c r="L10" s="490">
        <v>2008099</v>
      </c>
      <c r="M10" s="502">
        <v>1887496</v>
      </c>
      <c r="N10" s="502">
        <v>3638118</v>
      </c>
      <c r="O10" s="490">
        <v>678295</v>
      </c>
      <c r="P10" s="490">
        <v>1356588</v>
      </c>
      <c r="Q10" s="505">
        <v>380965</v>
      </c>
      <c r="R10" s="505">
        <v>732402</v>
      </c>
      <c r="S10" s="490">
        <v>2357316</v>
      </c>
      <c r="T10" s="490">
        <v>4594053</v>
      </c>
      <c r="U10" s="490">
        <v>667468</v>
      </c>
      <c r="V10" s="490">
        <v>1312287</v>
      </c>
      <c r="W10" s="490">
        <v>17404642</v>
      </c>
      <c r="X10" s="490">
        <v>33365644</v>
      </c>
      <c r="Y10" s="490">
        <v>16343550</v>
      </c>
      <c r="Z10" s="490">
        <v>31122814</v>
      </c>
      <c r="AA10" s="490">
        <v>1396808</v>
      </c>
      <c r="AB10" s="490">
        <v>2736126</v>
      </c>
      <c r="AC10" s="490">
        <v>2082238</v>
      </c>
      <c r="AD10" s="490">
        <v>3981492</v>
      </c>
      <c r="AE10" s="490">
        <f>4379237+20901</f>
        <v>4400138</v>
      </c>
      <c r="AF10" s="490">
        <v>8545960</v>
      </c>
      <c r="AG10" s="490">
        <v>9724656</v>
      </c>
      <c r="AH10" s="490">
        <v>18654969</v>
      </c>
      <c r="AI10" s="490">
        <v>2994042</v>
      </c>
      <c r="AJ10" s="490">
        <v>6188339</v>
      </c>
      <c r="AK10" s="490">
        <v>2990327</v>
      </c>
      <c r="AL10" s="490">
        <v>5837585</v>
      </c>
      <c r="AM10" s="511"/>
      <c r="AN10" s="511"/>
      <c r="AO10" s="512">
        <v>21253423</v>
      </c>
      <c r="AP10" s="512">
        <v>41600996</v>
      </c>
      <c r="AQ10" s="515">
        <v>673743</v>
      </c>
      <c r="AR10" s="515">
        <v>1296879</v>
      </c>
      <c r="AS10" s="509">
        <v>1335744</v>
      </c>
      <c r="AT10" s="509">
        <v>253820</v>
      </c>
      <c r="AU10" s="491">
        <v>4073294</v>
      </c>
      <c r="AV10" s="491">
        <v>7614520</v>
      </c>
      <c r="AW10" s="921">
        <v>535929364</v>
      </c>
      <c r="AX10" s="509">
        <v>1053171052</v>
      </c>
    </row>
    <row r="11" spans="1:50" ht="15.75">
      <c r="A11" s="427" t="s">
        <v>190</v>
      </c>
      <c r="B11" s="497"/>
      <c r="C11" s="488">
        <v>3062814</v>
      </c>
      <c r="D11" s="904">
        <v>6123069</v>
      </c>
      <c r="E11" s="490">
        <v>250387</v>
      </c>
      <c r="F11" s="490">
        <v>486742</v>
      </c>
      <c r="G11" s="499">
        <v>621506</v>
      </c>
      <c r="H11" s="490">
        <v>1551103</v>
      </c>
      <c r="I11" s="490">
        <v>6194083</v>
      </c>
      <c r="J11" s="490">
        <v>11089035</v>
      </c>
      <c r="K11" s="490">
        <v>570839</v>
      </c>
      <c r="L11" s="490">
        <v>1140479</v>
      </c>
      <c r="M11" s="502">
        <v>1779029</v>
      </c>
      <c r="N11" s="502">
        <v>3670825</v>
      </c>
      <c r="O11" s="490">
        <v>348556</v>
      </c>
      <c r="P11" s="490">
        <v>638663</v>
      </c>
      <c r="Q11" s="505">
        <v>314404</v>
      </c>
      <c r="R11" s="505">
        <v>647881</v>
      </c>
      <c r="S11" s="490">
        <v>1004727</v>
      </c>
      <c r="T11" s="490">
        <v>1599491</v>
      </c>
      <c r="U11" s="490">
        <v>119468</v>
      </c>
      <c r="V11" s="490">
        <v>241148</v>
      </c>
      <c r="W11" s="490">
        <v>12241257</v>
      </c>
      <c r="X11" s="490">
        <v>23599804</v>
      </c>
      <c r="Y11" s="490">
        <v>21684669</v>
      </c>
      <c r="Z11" s="490">
        <v>37798449</v>
      </c>
      <c r="AA11" s="490">
        <v>353996</v>
      </c>
      <c r="AB11" s="490">
        <v>1137180</v>
      </c>
      <c r="AC11" s="490">
        <v>806716</v>
      </c>
      <c r="AD11" s="490">
        <v>1415054</v>
      </c>
      <c r="AE11" s="490">
        <v>2144218</v>
      </c>
      <c r="AF11" s="490">
        <v>6063981</v>
      </c>
      <c r="AG11" s="490">
        <v>5588897</v>
      </c>
      <c r="AH11" s="490">
        <v>11181002</v>
      </c>
      <c r="AI11" s="490">
        <v>1102730</v>
      </c>
      <c r="AJ11" s="490">
        <v>3024387</v>
      </c>
      <c r="AK11" s="490">
        <v>1811968</v>
      </c>
      <c r="AL11" s="490">
        <v>4394919</v>
      </c>
      <c r="AM11" s="511"/>
      <c r="AN11" s="511"/>
      <c r="AO11" s="512">
        <v>10812771</v>
      </c>
      <c r="AP11" s="512">
        <v>24321513</v>
      </c>
      <c r="AQ11" s="515">
        <v>80321</v>
      </c>
      <c r="AR11" s="515">
        <v>195195</v>
      </c>
      <c r="AS11" s="509">
        <v>881937</v>
      </c>
      <c r="AT11" s="509">
        <v>2213766</v>
      </c>
      <c r="AU11" s="490">
        <v>4904494</v>
      </c>
      <c r="AV11" s="490">
        <v>6656655</v>
      </c>
      <c r="AW11" s="921">
        <v>62222211</v>
      </c>
      <c r="AX11" s="509">
        <v>140690348</v>
      </c>
    </row>
    <row r="12" spans="1:50" ht="15.75">
      <c r="A12" s="427" t="s">
        <v>191</v>
      </c>
      <c r="B12" s="497"/>
      <c r="C12" s="488">
        <v>-1753495</v>
      </c>
      <c r="D12" s="904">
        <v>-2403414</v>
      </c>
      <c r="E12" s="490">
        <v>-192320</v>
      </c>
      <c r="F12" s="490">
        <v>-245255</v>
      </c>
      <c r="G12" s="499">
        <v>-636110</v>
      </c>
      <c r="H12" s="490">
        <v>-879512</v>
      </c>
      <c r="I12" s="490">
        <v>-2744218</v>
      </c>
      <c r="J12" s="490">
        <v>-4111256</v>
      </c>
      <c r="K12" s="490">
        <v>-158413</v>
      </c>
      <c r="L12" s="490">
        <v>-254438</v>
      </c>
      <c r="M12" s="502">
        <v>-1916808</v>
      </c>
      <c r="N12" s="502">
        <v>-2549114</v>
      </c>
      <c r="O12" s="490">
        <v>-23115</v>
      </c>
      <c r="P12" s="490">
        <v>-43516</v>
      </c>
      <c r="Q12" s="505">
        <v>-249179</v>
      </c>
      <c r="R12" s="505">
        <v>-327840</v>
      </c>
      <c r="S12" s="490">
        <v>-168824</v>
      </c>
      <c r="T12" s="490">
        <v>-364812</v>
      </c>
      <c r="U12" s="490">
        <v>-45485</v>
      </c>
      <c r="V12" s="490">
        <v>-84165</v>
      </c>
      <c r="W12" s="490">
        <v>-4564763</v>
      </c>
      <c r="X12" s="490">
        <v>-6525748</v>
      </c>
      <c r="Y12" s="490">
        <v>-15290484</v>
      </c>
      <c r="Z12" s="490">
        <v>-21851077</v>
      </c>
      <c r="AA12" s="490">
        <v>-891693</v>
      </c>
      <c r="AB12" s="490">
        <v>-1185452</v>
      </c>
      <c r="AC12" s="490">
        <v>-310414</v>
      </c>
      <c r="AD12" s="490">
        <v>-741064</v>
      </c>
      <c r="AE12" s="490">
        <v>-1413946</v>
      </c>
      <c r="AF12" s="490">
        <v>-2189148</v>
      </c>
      <c r="AG12" s="490">
        <v>-2471977</v>
      </c>
      <c r="AH12" s="490">
        <v>-3691472</v>
      </c>
      <c r="AI12" s="490">
        <v>-688315</v>
      </c>
      <c r="AJ12" s="490">
        <v>-947335</v>
      </c>
      <c r="AK12" s="490">
        <v>-1028044</v>
      </c>
      <c r="AL12" s="490">
        <v>-1475413</v>
      </c>
      <c r="AM12" s="511"/>
      <c r="AN12" s="511"/>
      <c r="AO12" s="512">
        <v>-4661406</v>
      </c>
      <c r="AP12" s="512">
        <v>-9440688</v>
      </c>
      <c r="AQ12" s="515">
        <v>-32937</v>
      </c>
      <c r="AR12" s="515">
        <v>-373463</v>
      </c>
      <c r="AS12" s="509">
        <v>-322210</v>
      </c>
      <c r="AT12" s="509">
        <v>-455188</v>
      </c>
      <c r="AU12" s="490">
        <v>-1825132</v>
      </c>
      <c r="AV12" s="490">
        <v>-2199919</v>
      </c>
      <c r="AW12" s="921">
        <v>-17561518</v>
      </c>
      <c r="AX12" s="509">
        <v>-92170442</v>
      </c>
    </row>
    <row r="13" spans="1:50" ht="15.75">
      <c r="A13" s="427" t="s">
        <v>192</v>
      </c>
      <c r="B13" s="497"/>
      <c r="C13" s="488">
        <v>-2915503</v>
      </c>
      <c r="D13" s="904">
        <v>-2365609</v>
      </c>
      <c r="E13" s="490">
        <v>-245846</v>
      </c>
      <c r="F13" s="490">
        <v>-335067</v>
      </c>
      <c r="G13" s="499">
        <v>-1133456</v>
      </c>
      <c r="H13" s="490">
        <v>-1690814</v>
      </c>
      <c r="I13" s="490">
        <v>-4811135</v>
      </c>
      <c r="J13" s="490">
        <v>-8388419</v>
      </c>
      <c r="K13" s="490">
        <v>-249602</v>
      </c>
      <c r="L13" s="490">
        <v>-374759</v>
      </c>
      <c r="M13" s="502">
        <v>-1198234</v>
      </c>
      <c r="N13" s="502">
        <v>-1409108</v>
      </c>
      <c r="O13" s="490">
        <v>-98724</v>
      </c>
      <c r="P13" s="490">
        <v>-75964</v>
      </c>
      <c r="Q13" s="505">
        <v>-92790</v>
      </c>
      <c r="R13" s="505">
        <v>-116483</v>
      </c>
      <c r="S13" s="490">
        <v>-592064</v>
      </c>
      <c r="T13" s="490">
        <v>-586025</v>
      </c>
      <c r="U13" s="490">
        <v>-138381</v>
      </c>
      <c r="V13" s="490">
        <v>-173338</v>
      </c>
      <c r="W13" s="490">
        <v>-13702666</v>
      </c>
      <c r="X13" s="490">
        <v>-18744467</v>
      </c>
      <c r="Y13" s="490">
        <v>-25902956</v>
      </c>
      <c r="Z13" s="490">
        <v>-32365129</v>
      </c>
      <c r="AA13" s="490">
        <v>-164815</v>
      </c>
      <c r="AB13" s="490">
        <v>-633150</v>
      </c>
      <c r="AC13" s="490">
        <v>-483209</v>
      </c>
      <c r="AD13" s="490">
        <v>-308702</v>
      </c>
      <c r="AE13" s="490">
        <v>-40437</v>
      </c>
      <c r="AF13" s="490">
        <v>-674101</v>
      </c>
      <c r="AG13" s="490">
        <v>-4008098</v>
      </c>
      <c r="AH13" s="490">
        <v>4611071</v>
      </c>
      <c r="AI13" s="490">
        <v>-1321176</v>
      </c>
      <c r="AJ13" s="490">
        <v>-2254754</v>
      </c>
      <c r="AK13" s="490">
        <v>-1158427</v>
      </c>
      <c r="AL13" s="490">
        <v>-2137952</v>
      </c>
      <c r="AM13" s="511"/>
      <c r="AN13" s="511"/>
      <c r="AO13" s="512">
        <v>-2414682</v>
      </c>
      <c r="AP13" s="512">
        <v>-2785629</v>
      </c>
      <c r="AQ13" s="515">
        <v>79449</v>
      </c>
      <c r="AR13" s="515">
        <v>56117</v>
      </c>
      <c r="AS13" s="509"/>
      <c r="AT13" s="509"/>
      <c r="AU13" s="490">
        <v>-2883536</v>
      </c>
      <c r="AV13" s="490">
        <v>-747802</v>
      </c>
      <c r="AW13" s="921">
        <v>-8812623</v>
      </c>
      <c r="AX13" s="509">
        <v>5369841</v>
      </c>
    </row>
    <row r="14" spans="1:50" ht="16.5">
      <c r="A14" s="427" t="s">
        <v>193</v>
      </c>
      <c r="B14" s="497"/>
      <c r="C14" s="489"/>
      <c r="D14" s="905"/>
      <c r="E14" s="491">
        <v>36311</v>
      </c>
      <c r="F14" s="491">
        <v>71653</v>
      </c>
      <c r="G14" s="500"/>
      <c r="H14" s="491"/>
      <c r="I14" s="491">
        <v>840726</v>
      </c>
      <c r="J14" s="491">
        <v>1561376</v>
      </c>
      <c r="K14" s="491"/>
      <c r="L14" s="491"/>
      <c r="M14" s="503"/>
      <c r="N14" s="503"/>
      <c r="O14" s="491">
        <v>-16012</v>
      </c>
      <c r="P14" s="491">
        <v>-27876</v>
      </c>
      <c r="Q14" s="506"/>
      <c r="R14" s="506"/>
      <c r="S14" s="491"/>
      <c r="T14" s="491"/>
      <c r="U14" s="491"/>
      <c r="V14" s="491"/>
      <c r="W14" s="491">
        <v>-27232</v>
      </c>
      <c r="X14" s="491">
        <v>-30236</v>
      </c>
      <c r="Y14" s="491">
        <v>1896227</v>
      </c>
      <c r="Z14" s="491">
        <v>3941434</v>
      </c>
      <c r="AA14" s="508">
        <v>97963</v>
      </c>
      <c r="AB14" s="508">
        <v>171026</v>
      </c>
      <c r="AC14" s="491">
        <v>123297</v>
      </c>
      <c r="AD14" s="491">
        <v>438904</v>
      </c>
      <c r="AE14" s="510"/>
      <c r="AF14" s="510"/>
      <c r="AG14" s="491">
        <v>233790</v>
      </c>
      <c r="AH14" s="491">
        <v>355032</v>
      </c>
      <c r="AI14" s="491">
        <v>322934</v>
      </c>
      <c r="AJ14" s="491">
        <v>322934</v>
      </c>
      <c r="AK14" s="491">
        <v>224294</v>
      </c>
      <c r="AL14" s="491">
        <v>492778</v>
      </c>
      <c r="AM14" s="511"/>
      <c r="AN14" s="511"/>
      <c r="AO14" s="512">
        <v>1244459</v>
      </c>
      <c r="AP14" s="512">
        <v>2311041</v>
      </c>
      <c r="AQ14" s="515">
        <v>6406</v>
      </c>
      <c r="AR14" s="515">
        <v>5563</v>
      </c>
      <c r="AS14" s="509"/>
      <c r="AT14" s="509"/>
      <c r="AU14" s="491"/>
      <c r="AV14" s="491"/>
      <c r="AW14" s="500"/>
      <c r="AX14" s="491"/>
    </row>
    <row r="15" spans="1:50" ht="16.5">
      <c r="A15" s="427" t="s">
        <v>252</v>
      </c>
      <c r="B15" s="497"/>
      <c r="C15" s="489"/>
      <c r="D15" s="905"/>
      <c r="E15" s="491"/>
      <c r="F15" s="491"/>
      <c r="G15" s="500"/>
      <c r="H15" s="491"/>
      <c r="I15" s="491"/>
      <c r="J15" s="491"/>
      <c r="K15" s="491"/>
      <c r="L15" s="491"/>
      <c r="M15" s="503"/>
      <c r="N15" s="503"/>
      <c r="O15" s="491"/>
      <c r="P15" s="491"/>
      <c r="Q15" s="506"/>
      <c r="R15" s="506"/>
      <c r="S15" s="491"/>
      <c r="T15" s="491"/>
      <c r="U15" s="491"/>
      <c r="V15" s="491"/>
      <c r="W15" s="491"/>
      <c r="X15" s="491"/>
      <c r="Y15" s="491"/>
      <c r="Z15" s="491"/>
      <c r="AA15" s="508"/>
      <c r="AB15" s="508"/>
      <c r="AC15" s="491"/>
      <c r="AD15" s="491"/>
      <c r="AE15" s="510"/>
      <c r="AF15" s="510"/>
      <c r="AG15" s="491"/>
      <c r="AH15" s="491"/>
      <c r="AI15" s="491"/>
      <c r="AJ15" s="491"/>
      <c r="AK15" s="491"/>
      <c r="AL15" s="491"/>
      <c r="AM15" s="511"/>
      <c r="AN15" s="511"/>
      <c r="AO15" s="512"/>
      <c r="AP15" s="512"/>
      <c r="AQ15" s="515">
        <v>79449</v>
      </c>
      <c r="AR15" s="515">
        <v>56117</v>
      </c>
      <c r="AS15" s="509">
        <v>-623099</v>
      </c>
      <c r="AT15" s="509">
        <v>-1204872</v>
      </c>
      <c r="AU15" s="491"/>
      <c r="AV15" s="491"/>
      <c r="AW15" s="500"/>
      <c r="AX15" s="491"/>
    </row>
    <row r="16" spans="1:50" ht="15.75">
      <c r="A16" s="492" t="s">
        <v>194</v>
      </c>
      <c r="B16" s="497"/>
      <c r="C16" s="488"/>
      <c r="D16" s="904"/>
      <c r="E16" s="490"/>
      <c r="F16" s="490"/>
      <c r="G16" s="499"/>
      <c r="H16" s="490"/>
      <c r="I16" s="490"/>
      <c r="J16" s="490"/>
      <c r="K16" s="490"/>
      <c r="L16" s="490"/>
      <c r="M16" s="502"/>
      <c r="N16" s="502"/>
      <c r="O16" s="490"/>
      <c r="P16" s="490"/>
      <c r="Q16" s="505"/>
      <c r="R16" s="505"/>
      <c r="S16" s="490"/>
      <c r="T16" s="490"/>
      <c r="U16" s="490"/>
      <c r="V16" s="490"/>
      <c r="W16" s="490"/>
      <c r="X16" s="490"/>
      <c r="Y16" s="490"/>
      <c r="Z16" s="490"/>
      <c r="AA16" s="508"/>
      <c r="AB16" s="508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511"/>
      <c r="AN16" s="511"/>
      <c r="AO16" s="476"/>
      <c r="AP16" s="476"/>
      <c r="AQ16" s="515"/>
      <c r="AR16" s="515"/>
      <c r="AS16" s="509"/>
      <c r="AT16" s="509"/>
      <c r="AU16" s="490"/>
      <c r="AV16" s="490"/>
      <c r="AW16" s="499"/>
      <c r="AX16" s="490"/>
    </row>
    <row r="17" spans="1:50" ht="15.75">
      <c r="A17" s="427" t="s">
        <v>195</v>
      </c>
      <c r="B17" s="497"/>
      <c r="C17" s="488">
        <v>578163</v>
      </c>
      <c r="D17" s="904">
        <v>1205242</v>
      </c>
      <c r="E17" s="490">
        <f>-490+176264</f>
        <v>175774</v>
      </c>
      <c r="F17" s="490">
        <v>433204</v>
      </c>
      <c r="G17" s="499">
        <v>8349</v>
      </c>
      <c r="H17" s="490">
        <v>113285</v>
      </c>
      <c r="I17" s="490">
        <v>236673</v>
      </c>
      <c r="J17" s="490">
        <v>589503</v>
      </c>
      <c r="K17" s="490"/>
      <c r="L17" s="490"/>
      <c r="M17" s="502">
        <v>43334</v>
      </c>
      <c r="N17" s="502">
        <v>4409</v>
      </c>
      <c r="O17" s="490">
        <v>201334</v>
      </c>
      <c r="P17" s="490">
        <v>253402</v>
      </c>
      <c r="Q17" s="505">
        <v>1274341</v>
      </c>
      <c r="R17" s="505">
        <v>1419691</v>
      </c>
      <c r="S17" s="490">
        <v>298331</v>
      </c>
      <c r="T17" s="490">
        <v>1083809</v>
      </c>
      <c r="U17" s="490">
        <v>-89637</v>
      </c>
      <c r="V17" s="490">
        <v>513300</v>
      </c>
      <c r="W17" s="490">
        <v>211300</v>
      </c>
      <c r="X17" s="490">
        <v>211300</v>
      </c>
      <c r="Y17" s="490">
        <v>2520653</v>
      </c>
      <c r="Z17" s="490">
        <v>4679883</v>
      </c>
      <c r="AA17" s="508"/>
      <c r="AB17" s="508"/>
      <c r="AC17" s="490">
        <v>367616</v>
      </c>
      <c r="AD17" s="490">
        <v>646328</v>
      </c>
      <c r="AE17" s="490">
        <v>26893</v>
      </c>
      <c r="AF17" s="490">
        <v>57198</v>
      </c>
      <c r="AG17" s="490">
        <v>31470</v>
      </c>
      <c r="AH17" s="490">
        <v>292752</v>
      </c>
      <c r="AI17" s="490">
        <v>212568</v>
      </c>
      <c r="AJ17" s="490">
        <v>247502</v>
      </c>
      <c r="AK17" s="490">
        <v>190276</v>
      </c>
      <c r="AL17" s="490">
        <v>277992</v>
      </c>
      <c r="AM17" s="511"/>
      <c r="AN17" s="511"/>
      <c r="AO17" s="476"/>
      <c r="AP17" s="476"/>
      <c r="AQ17" s="515">
        <v>180</v>
      </c>
      <c r="AR17" s="515">
        <v>503</v>
      </c>
      <c r="AS17" s="509"/>
      <c r="AT17" s="509"/>
      <c r="AU17" s="490">
        <v>605938</v>
      </c>
      <c r="AV17" s="490">
        <v>1440819</v>
      </c>
      <c r="AW17" s="499"/>
      <c r="AX17" s="490"/>
    </row>
    <row r="18" spans="1:50" ht="15.75">
      <c r="A18" s="427" t="s">
        <v>196</v>
      </c>
      <c r="B18" s="497"/>
      <c r="C18" s="488"/>
      <c r="D18" s="904"/>
      <c r="E18" s="490"/>
      <c r="F18" s="490"/>
      <c r="G18" s="499"/>
      <c r="H18" s="490"/>
      <c r="I18" s="490">
        <v>64989</v>
      </c>
      <c r="J18" s="490">
        <v>107167</v>
      </c>
      <c r="K18" s="490"/>
      <c r="L18" s="490"/>
      <c r="M18" s="502"/>
      <c r="N18" s="502"/>
      <c r="O18" s="490"/>
      <c r="P18" s="490"/>
      <c r="Q18" s="505">
        <v>356</v>
      </c>
      <c r="R18" s="505">
        <v>724</v>
      </c>
      <c r="S18" s="490"/>
      <c r="T18" s="490"/>
      <c r="U18" s="490"/>
      <c r="V18" s="490"/>
      <c r="W18" s="490">
        <v>95995</v>
      </c>
      <c r="X18" s="490">
        <v>189624</v>
      </c>
      <c r="Y18" s="490">
        <v>102788</v>
      </c>
      <c r="Z18" s="490">
        <v>183375</v>
      </c>
      <c r="AA18" s="508"/>
      <c r="AB18" s="508"/>
      <c r="AC18" s="490"/>
      <c r="AD18" s="490"/>
      <c r="AE18" s="490">
        <v>4117</v>
      </c>
      <c r="AF18" s="490">
        <v>8218</v>
      </c>
      <c r="AG18" s="490"/>
      <c r="AH18" s="490"/>
      <c r="AI18" s="490"/>
      <c r="AJ18" s="490"/>
      <c r="AK18" s="490"/>
      <c r="AL18" s="490"/>
      <c r="AM18" s="511"/>
      <c r="AN18" s="511"/>
      <c r="AO18" s="512">
        <v>44409</v>
      </c>
      <c r="AP18" s="512">
        <v>98628</v>
      </c>
      <c r="AQ18" s="515"/>
      <c r="AR18" s="515"/>
      <c r="AS18" s="509"/>
      <c r="AT18" s="509"/>
      <c r="AU18" s="490"/>
      <c r="AV18" s="490"/>
      <c r="AW18" s="499"/>
      <c r="AX18" s="490"/>
    </row>
    <row r="19" spans="1:50" ht="15.75">
      <c r="A19" s="427" t="s">
        <v>197</v>
      </c>
      <c r="B19" s="497"/>
      <c r="C19" s="488">
        <v>118306</v>
      </c>
      <c r="D19" s="904">
        <v>241748</v>
      </c>
      <c r="E19" s="490">
        <v>252</v>
      </c>
      <c r="F19" s="490">
        <v>429</v>
      </c>
      <c r="G19" s="499">
        <f>11064+4220</f>
        <v>15284</v>
      </c>
      <c r="H19" s="490">
        <f>18632+7284</f>
        <v>25916</v>
      </c>
      <c r="I19" s="490">
        <v>134970</v>
      </c>
      <c r="J19" s="490">
        <v>246685</v>
      </c>
      <c r="K19" s="490">
        <f>4709+3814</f>
        <v>8523</v>
      </c>
      <c r="L19" s="490">
        <f>9255+4138</f>
        <v>13393</v>
      </c>
      <c r="M19" s="502">
        <v>22756</v>
      </c>
      <c r="N19" s="502">
        <v>41621</v>
      </c>
      <c r="O19" s="490">
        <f>5431+146610</f>
        <v>152041</v>
      </c>
      <c r="P19" s="490">
        <v>8390</v>
      </c>
      <c r="Q19" s="505">
        <v>5052</v>
      </c>
      <c r="R19" s="505">
        <v>6625</v>
      </c>
      <c r="S19" s="490">
        <v>18229</v>
      </c>
      <c r="T19" s="490">
        <v>29395</v>
      </c>
      <c r="U19" s="490">
        <f>50+5949</f>
        <v>5999</v>
      </c>
      <c r="V19" s="490">
        <f>11638-274</f>
        <v>11364</v>
      </c>
      <c r="W19" s="490">
        <v>388449</v>
      </c>
      <c r="X19" s="490">
        <v>617090</v>
      </c>
      <c r="Y19" s="490">
        <f>86620+2617</f>
        <v>89237</v>
      </c>
      <c r="Z19" s="490">
        <f>166292+7203</f>
        <v>173495</v>
      </c>
      <c r="AA19" s="508">
        <v>323</v>
      </c>
      <c r="AB19" s="508">
        <v>1135</v>
      </c>
      <c r="AC19" s="490">
        <v>5283</v>
      </c>
      <c r="AD19" s="490">
        <v>10110</v>
      </c>
      <c r="AE19" s="490">
        <f>2055+2298</f>
        <v>4353</v>
      </c>
      <c r="AF19" s="490">
        <f>3866+2778</f>
        <v>6644</v>
      </c>
      <c r="AG19" s="490">
        <v>121005</v>
      </c>
      <c r="AH19" s="490">
        <v>221172</v>
      </c>
      <c r="AI19" s="490">
        <f>14216+50070-5972</f>
        <v>58314</v>
      </c>
      <c r="AJ19" s="490">
        <f>28274+92198-5854</f>
        <v>114618</v>
      </c>
      <c r="AK19" s="490">
        <v>12575</v>
      </c>
      <c r="AL19" s="490">
        <v>51172</v>
      </c>
      <c r="AM19" s="511"/>
      <c r="AN19" s="511"/>
      <c r="AO19" s="512">
        <v>59774</v>
      </c>
      <c r="AP19" s="512">
        <v>117767</v>
      </c>
      <c r="AQ19" s="515">
        <v>18405</v>
      </c>
      <c r="AR19" s="515">
        <v>36735</v>
      </c>
      <c r="AS19" s="509">
        <v>5993</v>
      </c>
      <c r="AT19" s="509">
        <v>15642</v>
      </c>
      <c r="AU19" s="490">
        <f>9987+83519+323+916+91789</f>
        <v>186534</v>
      </c>
      <c r="AV19" s="490">
        <f>19237+167111+121+1383+185876</f>
        <v>373728</v>
      </c>
      <c r="AW19" s="499">
        <f>3965+1713243</f>
        <v>1717208</v>
      </c>
      <c r="AX19" s="490">
        <f>-12068+11009685</f>
        <v>10997617</v>
      </c>
    </row>
    <row r="20" spans="1:50" s="1036" customFormat="1" ht="16.5">
      <c r="A20" s="1024" t="s">
        <v>20</v>
      </c>
      <c r="B20" s="1025"/>
      <c r="C20" s="1026">
        <v>22732217</v>
      </c>
      <c r="D20" s="1027">
        <v>44203192</v>
      </c>
      <c r="E20" s="1028">
        <v>1561140</v>
      </c>
      <c r="F20" s="1028">
        <v>3183255</v>
      </c>
      <c r="G20" s="1029">
        <v>2888905</v>
      </c>
      <c r="H20" s="1028">
        <v>6602280</v>
      </c>
      <c r="I20" s="1028">
        <v>28168568</v>
      </c>
      <c r="J20" s="1028">
        <v>53558884</v>
      </c>
      <c r="K20" s="1028">
        <v>6564752</v>
      </c>
      <c r="L20" s="1028">
        <v>11947378</v>
      </c>
      <c r="M20" s="1030">
        <v>9969885</v>
      </c>
      <c r="N20" s="1030">
        <v>21014411</v>
      </c>
      <c r="O20" s="1028">
        <v>4238626</v>
      </c>
      <c r="P20" s="1028">
        <v>7972950</v>
      </c>
      <c r="Q20" s="1031">
        <v>3825049</v>
      </c>
      <c r="R20" s="1031">
        <v>6095603</v>
      </c>
      <c r="S20" s="1028">
        <v>10653026</v>
      </c>
      <c r="T20" s="1028">
        <v>19515964</v>
      </c>
      <c r="U20" s="1028">
        <v>3955616</v>
      </c>
      <c r="V20" s="1028">
        <v>7494383</v>
      </c>
      <c r="W20" s="1028" t="s">
        <v>291</v>
      </c>
      <c r="X20" s="1028" t="s">
        <v>295</v>
      </c>
      <c r="Y20" s="1028">
        <v>82090696</v>
      </c>
      <c r="Z20" s="1028">
        <v>166411604</v>
      </c>
      <c r="AA20" s="1049">
        <v>5785822</v>
      </c>
      <c r="AB20" s="1049">
        <v>10173047</v>
      </c>
      <c r="AC20" s="1028">
        <v>9738868</v>
      </c>
      <c r="AD20" s="1028">
        <v>19540707</v>
      </c>
      <c r="AE20" s="1028">
        <v>26703375</v>
      </c>
      <c r="AF20" s="1028">
        <v>49453681</v>
      </c>
      <c r="AG20" s="1028">
        <v>46504498</v>
      </c>
      <c r="AH20" s="1028">
        <v>85686302</v>
      </c>
      <c r="AI20" s="1028">
        <v>15146547</v>
      </c>
      <c r="AJ20" s="1028">
        <v>28076643</v>
      </c>
      <c r="AK20" s="1028">
        <v>13830395</v>
      </c>
      <c r="AL20" s="1028">
        <v>26571072</v>
      </c>
      <c r="AM20" s="1033"/>
      <c r="AN20" s="1033"/>
      <c r="AO20" s="1034">
        <v>127453839</v>
      </c>
      <c r="AP20" s="1034">
        <v>56223627</v>
      </c>
      <c r="AQ20" s="1035">
        <v>4877354</v>
      </c>
      <c r="AR20" s="1035">
        <v>8144146</v>
      </c>
      <c r="AS20" s="1032">
        <v>6672705</v>
      </c>
      <c r="AT20" s="1032">
        <v>11668976</v>
      </c>
      <c r="AU20" s="1028">
        <v>22921815</v>
      </c>
      <c r="AV20" s="1028">
        <v>43609864</v>
      </c>
      <c r="AW20" s="1050">
        <v>1512054555</v>
      </c>
      <c r="AX20" s="1051">
        <v>2970172836</v>
      </c>
    </row>
    <row r="21" spans="1:50" ht="15.75">
      <c r="A21" s="427" t="s">
        <v>60</v>
      </c>
      <c r="B21" s="492" t="s">
        <v>198</v>
      </c>
      <c r="C21" s="488">
        <v>1053279</v>
      </c>
      <c r="D21" s="904">
        <v>1846515</v>
      </c>
      <c r="E21" s="490">
        <v>7824</v>
      </c>
      <c r="F21" s="490">
        <v>18375</v>
      </c>
      <c r="G21" s="499">
        <v>53733</v>
      </c>
      <c r="H21" s="490">
        <v>89694</v>
      </c>
      <c r="I21" s="490">
        <v>872568</v>
      </c>
      <c r="J21" s="490">
        <v>1440286</v>
      </c>
      <c r="K21" s="490">
        <v>458777</v>
      </c>
      <c r="L21" s="490">
        <v>816857</v>
      </c>
      <c r="M21" s="502">
        <v>637805</v>
      </c>
      <c r="N21" s="502">
        <v>954177</v>
      </c>
      <c r="O21" s="490">
        <v>109384</v>
      </c>
      <c r="P21" s="490">
        <v>200320</v>
      </c>
      <c r="Q21" s="505">
        <v>192680</v>
      </c>
      <c r="R21" s="505">
        <v>294001</v>
      </c>
      <c r="S21" s="490">
        <v>554813</v>
      </c>
      <c r="T21" s="490">
        <v>872334</v>
      </c>
      <c r="U21" s="490">
        <v>139702</v>
      </c>
      <c r="V21" s="490">
        <v>211379</v>
      </c>
      <c r="W21" s="490">
        <v>2679295</v>
      </c>
      <c r="X21" s="490">
        <v>5263796</v>
      </c>
      <c r="Y21" s="490">
        <v>3945104</v>
      </c>
      <c r="Z21" s="490">
        <v>6593487</v>
      </c>
      <c r="AA21" s="508">
        <v>225790</v>
      </c>
      <c r="AB21" s="508">
        <v>362850</v>
      </c>
      <c r="AC21" s="490">
        <v>355061</v>
      </c>
      <c r="AD21" s="490">
        <v>578834</v>
      </c>
      <c r="AE21" s="490">
        <v>1167181</v>
      </c>
      <c r="AF21" s="490">
        <v>1809170</v>
      </c>
      <c r="AG21" s="490">
        <v>2512443</v>
      </c>
      <c r="AH21" s="490">
        <v>4096393</v>
      </c>
      <c r="AI21" s="490">
        <v>665341</v>
      </c>
      <c r="AJ21" s="490">
        <v>1152370</v>
      </c>
      <c r="AK21" s="490">
        <v>425309</v>
      </c>
      <c r="AL21" s="490">
        <v>801820</v>
      </c>
      <c r="AM21" s="511"/>
      <c r="AN21" s="511"/>
      <c r="AO21" s="512">
        <v>4082329</v>
      </c>
      <c r="AP21" s="512">
        <v>6576049</v>
      </c>
      <c r="AQ21" s="515">
        <v>280958</v>
      </c>
      <c r="AR21" s="515">
        <v>447085</v>
      </c>
      <c r="AS21" s="509">
        <v>390962</v>
      </c>
      <c r="AT21" s="509">
        <v>663079</v>
      </c>
      <c r="AU21" s="490">
        <v>1815807</v>
      </c>
      <c r="AV21" s="490">
        <v>3135030</v>
      </c>
      <c r="AW21" s="921">
        <v>47500737</v>
      </c>
      <c r="AX21" s="509">
        <v>86136009</v>
      </c>
    </row>
    <row r="22" spans="1:50" ht="15.75">
      <c r="A22" s="427" t="s">
        <v>199</v>
      </c>
      <c r="B22" s="492" t="s">
        <v>200</v>
      </c>
      <c r="C22" s="488">
        <v>3253832</v>
      </c>
      <c r="D22" s="904">
        <v>6167315</v>
      </c>
      <c r="E22" s="490">
        <v>524440</v>
      </c>
      <c r="F22" s="490">
        <v>1102994</v>
      </c>
      <c r="G22" s="499">
        <v>739451</v>
      </c>
      <c r="H22" s="490">
        <v>1462511</v>
      </c>
      <c r="I22" s="490">
        <v>4582332</v>
      </c>
      <c r="J22" s="490">
        <v>8929127</v>
      </c>
      <c r="K22" s="490">
        <v>1926604</v>
      </c>
      <c r="L22" s="490">
        <v>3860033</v>
      </c>
      <c r="M22" s="502">
        <v>1270987</v>
      </c>
      <c r="N22" s="502">
        <v>2350198</v>
      </c>
      <c r="O22" s="490">
        <v>836352</v>
      </c>
      <c r="P22" s="490">
        <v>1672134</v>
      </c>
      <c r="Q22" s="505">
        <v>2085421</v>
      </c>
      <c r="R22" s="505">
        <v>2558599</v>
      </c>
      <c r="S22" s="490">
        <v>2144382</v>
      </c>
      <c r="T22" s="490">
        <v>3931346</v>
      </c>
      <c r="U22" s="490">
        <v>1426906</v>
      </c>
      <c r="V22" s="490">
        <v>3010405</v>
      </c>
      <c r="W22" s="490">
        <v>10955155</v>
      </c>
      <c r="X22" s="490">
        <v>19763244</v>
      </c>
      <c r="Y22" s="490">
        <v>7541665</v>
      </c>
      <c r="Z22" s="490">
        <v>13999926</v>
      </c>
      <c r="AA22" s="508">
        <v>647822</v>
      </c>
      <c r="AB22" s="508">
        <v>1213828</v>
      </c>
      <c r="AC22" s="490">
        <v>1165718</v>
      </c>
      <c r="AD22" s="490">
        <v>2083336</v>
      </c>
      <c r="AE22" s="490">
        <v>3801739</v>
      </c>
      <c r="AF22" s="490">
        <v>7168822</v>
      </c>
      <c r="AG22" s="490">
        <v>5759027</v>
      </c>
      <c r="AH22" s="490">
        <v>10707790</v>
      </c>
      <c r="AI22" s="490">
        <v>2313608</v>
      </c>
      <c r="AJ22" s="490">
        <v>4496642</v>
      </c>
      <c r="AK22" s="490">
        <v>2492778</v>
      </c>
      <c r="AL22" s="490">
        <v>5372518</v>
      </c>
      <c r="AM22" s="511"/>
      <c r="AN22" s="511"/>
      <c r="AO22" s="512">
        <v>6054061</v>
      </c>
      <c r="AP22" s="512">
        <v>11034162</v>
      </c>
      <c r="AQ22" s="515">
        <v>1189212</v>
      </c>
      <c r="AR22" s="515">
        <v>2244715</v>
      </c>
      <c r="AS22" s="509">
        <v>823247</v>
      </c>
      <c r="AT22" s="509">
        <v>1730529</v>
      </c>
      <c r="AU22" s="490">
        <v>3961939</v>
      </c>
      <c r="AV22" s="490">
        <v>7384019</v>
      </c>
      <c r="AW22" s="921">
        <v>83634565</v>
      </c>
      <c r="AX22" s="509">
        <v>154714012</v>
      </c>
    </row>
    <row r="23" spans="1:50" ht="15.75">
      <c r="A23" s="427" t="s">
        <v>246</v>
      </c>
      <c r="B23" s="492"/>
      <c r="C23" s="488"/>
      <c r="D23" s="904"/>
      <c r="E23" s="490"/>
      <c r="F23" s="490"/>
      <c r="G23" s="499">
        <v>35975</v>
      </c>
      <c r="H23" s="490">
        <v>75014</v>
      </c>
      <c r="I23" s="490"/>
      <c r="J23" s="490"/>
      <c r="K23" s="490"/>
      <c r="L23" s="490"/>
      <c r="M23" s="502"/>
      <c r="N23" s="502"/>
      <c r="O23" s="490"/>
      <c r="P23" s="490"/>
      <c r="Q23" s="505"/>
      <c r="R23" s="505"/>
      <c r="S23" s="490"/>
      <c r="T23" s="490"/>
      <c r="U23" s="490"/>
      <c r="V23" s="490"/>
      <c r="W23" s="490"/>
      <c r="X23" s="490"/>
      <c r="Y23" s="490"/>
      <c r="Z23" s="490"/>
      <c r="AA23" s="508"/>
      <c r="AB23" s="508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511"/>
      <c r="AN23" s="511"/>
      <c r="AO23" s="512"/>
      <c r="AP23" s="512"/>
      <c r="AQ23" s="515"/>
      <c r="AR23" s="515"/>
      <c r="AS23" s="509"/>
      <c r="AT23" s="509"/>
      <c r="AU23" s="490"/>
      <c r="AV23" s="490"/>
      <c r="AW23" s="921"/>
      <c r="AX23" s="509"/>
    </row>
    <row r="24" spans="1:50" ht="15.75">
      <c r="A24" s="427" t="s">
        <v>201</v>
      </c>
      <c r="B24" s="497"/>
      <c r="C24" s="488">
        <v>271852</v>
      </c>
      <c r="D24" s="904">
        <v>1275</v>
      </c>
      <c r="E24" s="490">
        <v>60</v>
      </c>
      <c r="F24" s="490">
        <v>-5137</v>
      </c>
      <c r="G24" s="499">
        <v>-172730</v>
      </c>
      <c r="H24" s="490">
        <v>-160173</v>
      </c>
      <c r="I24" s="490">
        <v>12627</v>
      </c>
      <c r="J24" s="490">
        <v>12798</v>
      </c>
      <c r="K24" s="490">
        <v>9340</v>
      </c>
      <c r="L24" s="490">
        <v>272</v>
      </c>
      <c r="M24" s="502">
        <v>209</v>
      </c>
      <c r="N24" s="502">
        <v>209</v>
      </c>
      <c r="O24" s="490"/>
      <c r="P24" s="490"/>
      <c r="Q24" s="505">
        <v>-204</v>
      </c>
      <c r="R24" s="505">
        <v>1424</v>
      </c>
      <c r="S24" s="490"/>
      <c r="T24" s="490"/>
      <c r="U24" s="490">
        <v>1446</v>
      </c>
      <c r="V24" s="490">
        <v>7215</v>
      </c>
      <c r="W24" s="490"/>
      <c r="X24" s="490"/>
      <c r="Y24" s="490">
        <v>-7161</v>
      </c>
      <c r="Z24" s="490">
        <v>-9110</v>
      </c>
      <c r="AA24" s="508">
        <v>-49</v>
      </c>
      <c r="AB24" s="508">
        <v>126</v>
      </c>
      <c r="AC24" s="490"/>
      <c r="AD24" s="490"/>
      <c r="AE24" s="490"/>
      <c r="AF24" s="490"/>
      <c r="AG24" s="490">
        <v>-3940</v>
      </c>
      <c r="AH24" s="490">
        <v>-1365</v>
      </c>
      <c r="AI24" s="490"/>
      <c r="AJ24" s="490"/>
      <c r="AK24" s="490"/>
      <c r="AL24" s="490"/>
      <c r="AM24" s="511"/>
      <c r="AN24" s="511"/>
      <c r="AO24" s="512">
        <v>65</v>
      </c>
      <c r="AP24" s="512">
        <v>3058</v>
      </c>
      <c r="AQ24" s="515"/>
      <c r="AR24" s="515"/>
      <c r="AS24" s="509">
        <v>1021</v>
      </c>
      <c r="AT24" s="509">
        <v>1361</v>
      </c>
      <c r="AU24" s="490"/>
      <c r="AV24" s="490"/>
      <c r="AW24" s="921">
        <v>-1246466</v>
      </c>
      <c r="AX24" s="509">
        <v>3831904</v>
      </c>
    </row>
    <row r="25" spans="1:50" ht="16.5">
      <c r="A25" s="427" t="s">
        <v>202</v>
      </c>
      <c r="B25" s="497"/>
      <c r="C25" s="489">
        <v>748</v>
      </c>
      <c r="D25" s="905"/>
      <c r="E25" s="491"/>
      <c r="F25" s="491"/>
      <c r="G25" s="500"/>
      <c r="H25" s="491"/>
      <c r="I25" s="491">
        <v>5247</v>
      </c>
      <c r="J25" s="491">
        <v>5247</v>
      </c>
      <c r="K25" s="491">
        <v>-17</v>
      </c>
      <c r="L25" s="491">
        <v>18550</v>
      </c>
      <c r="M25" s="503"/>
      <c r="N25" s="503"/>
      <c r="O25" s="491"/>
      <c r="P25" s="491"/>
      <c r="Q25" s="506"/>
      <c r="R25" s="506"/>
      <c r="S25" s="491"/>
      <c r="T25" s="491"/>
      <c r="U25" s="491">
        <v>-110</v>
      </c>
      <c r="V25" s="491"/>
      <c r="W25" s="491"/>
      <c r="X25" s="491"/>
      <c r="Y25" s="491">
        <v>12237</v>
      </c>
      <c r="Z25" s="491">
        <v>18394</v>
      </c>
      <c r="AA25" s="508"/>
      <c r="AB25" s="508"/>
      <c r="AC25" s="491"/>
      <c r="AD25" s="491"/>
      <c r="AE25" s="510"/>
      <c r="AF25" s="510"/>
      <c r="AG25" s="491">
        <v>10991</v>
      </c>
      <c r="AH25" s="491">
        <v>12579</v>
      </c>
      <c r="AI25" s="491"/>
      <c r="AJ25" s="491"/>
      <c r="AK25" s="491"/>
      <c r="AL25" s="491"/>
      <c r="AM25" s="511"/>
      <c r="AN25" s="511"/>
      <c r="AO25" s="514">
        <v>325</v>
      </c>
      <c r="AP25" s="514">
        <v>1000</v>
      </c>
      <c r="AQ25" s="515"/>
      <c r="AR25" s="515"/>
      <c r="AS25" s="509">
        <v>171</v>
      </c>
      <c r="AT25" s="509">
        <v>423</v>
      </c>
      <c r="AU25" s="491"/>
      <c r="AV25" s="491"/>
      <c r="AW25" s="500"/>
      <c r="AX25" s="491"/>
    </row>
    <row r="26" spans="1:50" ht="15.75">
      <c r="A26" s="427" t="s">
        <v>203</v>
      </c>
      <c r="B26" s="497"/>
      <c r="C26" s="488">
        <v>72568</v>
      </c>
      <c r="D26" s="904">
        <f>545849+120503</f>
        <v>666352</v>
      </c>
      <c r="E26" s="490"/>
      <c r="F26" s="490"/>
      <c r="G26" s="499"/>
      <c r="H26" s="490"/>
      <c r="I26" s="490"/>
      <c r="J26" s="490"/>
      <c r="K26" s="490"/>
      <c r="L26" s="490"/>
      <c r="M26" s="502"/>
      <c r="N26" s="502"/>
      <c r="O26" s="490"/>
      <c r="P26" s="490"/>
      <c r="Q26" s="505"/>
      <c r="R26" s="505"/>
      <c r="S26" s="490"/>
      <c r="T26" s="490"/>
      <c r="U26" s="490"/>
      <c r="V26" s="490"/>
      <c r="W26" s="490">
        <v>-243681</v>
      </c>
      <c r="X26" s="490">
        <v>-195304</v>
      </c>
      <c r="Y26" s="490"/>
      <c r="Z26" s="490"/>
      <c r="AA26" s="508"/>
      <c r="AB26" s="508"/>
      <c r="AC26" s="490"/>
      <c r="AD26" s="490"/>
      <c r="AE26" s="490">
        <v>173274</v>
      </c>
      <c r="AF26" s="490">
        <v>331552</v>
      </c>
      <c r="AG26" s="490"/>
      <c r="AH26" s="490"/>
      <c r="AI26" s="490"/>
      <c r="AJ26" s="490"/>
      <c r="AK26" s="490"/>
      <c r="AL26" s="490"/>
      <c r="AM26" s="511"/>
      <c r="AN26" s="511"/>
      <c r="AO26" s="476"/>
      <c r="AP26" s="476"/>
      <c r="AQ26" s="515">
        <v>30131</v>
      </c>
      <c r="AR26" s="515">
        <v>166637</v>
      </c>
      <c r="AS26" s="509">
        <v>17579</v>
      </c>
      <c r="AT26" s="509">
        <v>17579</v>
      </c>
      <c r="AU26" s="490">
        <v>-215994</v>
      </c>
      <c r="AV26" s="490">
        <v>-396720</v>
      </c>
      <c r="AW26" s="921">
        <v>29453224</v>
      </c>
      <c r="AX26" s="509">
        <v>34188537</v>
      </c>
    </row>
    <row r="27" spans="1:50" ht="15.75">
      <c r="A27" s="427" t="s">
        <v>204</v>
      </c>
      <c r="B27" s="497"/>
      <c r="C27" s="488"/>
      <c r="D27" s="904"/>
      <c r="E27" s="490"/>
      <c r="F27" s="490"/>
      <c r="G27" s="499"/>
      <c r="H27" s="490"/>
      <c r="I27" s="490"/>
      <c r="J27" s="490"/>
      <c r="K27" s="490"/>
      <c r="L27" s="490"/>
      <c r="M27" s="502"/>
      <c r="N27" s="502"/>
      <c r="O27" s="490"/>
      <c r="P27" s="490"/>
      <c r="Q27" s="505"/>
      <c r="R27" s="505"/>
      <c r="S27" s="490"/>
      <c r="T27" s="490"/>
      <c r="U27" s="490"/>
      <c r="V27" s="490"/>
      <c r="W27" s="490"/>
      <c r="X27" s="490"/>
      <c r="Y27" s="490"/>
      <c r="Z27" s="490"/>
      <c r="AA27" s="508"/>
      <c r="AB27" s="508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511"/>
      <c r="AN27" s="511"/>
      <c r="AO27" s="512">
        <v>588946</v>
      </c>
      <c r="AP27" s="512">
        <v>2368179</v>
      </c>
      <c r="AQ27" s="515"/>
      <c r="AR27" s="515"/>
      <c r="AS27" s="509"/>
      <c r="AT27" s="509"/>
      <c r="AU27" s="490"/>
      <c r="AV27" s="490"/>
      <c r="AW27" s="921"/>
      <c r="AX27" s="509"/>
    </row>
    <row r="28" spans="1:50" ht="15.75">
      <c r="A28" s="427" t="s">
        <v>205</v>
      </c>
      <c r="B28" s="497"/>
      <c r="C28" s="488"/>
      <c r="D28" s="904"/>
      <c r="E28" s="490"/>
      <c r="F28" s="490"/>
      <c r="G28" s="499"/>
      <c r="H28" s="490"/>
      <c r="I28" s="490"/>
      <c r="J28" s="490"/>
      <c r="K28" s="490"/>
      <c r="L28" s="490"/>
      <c r="M28" s="502"/>
      <c r="N28" s="502"/>
      <c r="O28" s="490"/>
      <c r="P28" s="490"/>
      <c r="Q28" s="505"/>
      <c r="R28" s="505"/>
      <c r="S28" s="490"/>
      <c r="T28" s="490"/>
      <c r="U28" s="490"/>
      <c r="V28" s="490"/>
      <c r="W28" s="490"/>
      <c r="X28" s="490"/>
      <c r="Y28" s="490"/>
      <c r="Z28" s="490"/>
      <c r="AA28" s="508"/>
      <c r="AB28" s="508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511"/>
      <c r="AN28" s="511"/>
      <c r="AO28" s="476"/>
      <c r="AP28" s="476"/>
      <c r="AQ28" s="515"/>
      <c r="AR28" s="515"/>
      <c r="AS28" s="509"/>
      <c r="AT28" s="509"/>
      <c r="AU28" s="490"/>
      <c r="AV28" s="490"/>
      <c r="AW28" s="921"/>
      <c r="AX28" s="509"/>
    </row>
    <row r="29" spans="1:50" ht="15.75">
      <c r="A29" s="427" t="s">
        <v>206</v>
      </c>
      <c r="B29" s="497"/>
      <c r="C29" s="488"/>
      <c r="D29" s="904"/>
      <c r="E29" s="490"/>
      <c r="F29" s="490"/>
      <c r="G29" s="499">
        <v>59342</v>
      </c>
      <c r="H29" s="490">
        <v>147980</v>
      </c>
      <c r="I29" s="490">
        <v>-135018</v>
      </c>
      <c r="J29" s="490">
        <v>840128</v>
      </c>
      <c r="K29" s="490">
        <v>42000</v>
      </c>
      <c r="L29" s="490">
        <v>42000</v>
      </c>
      <c r="M29" s="502"/>
      <c r="N29" s="502"/>
      <c r="O29" s="490">
        <v>204812</v>
      </c>
      <c r="P29" s="490">
        <v>349211</v>
      </c>
      <c r="Q29" s="505"/>
      <c r="R29" s="505"/>
      <c r="S29" s="490"/>
      <c r="T29" s="490"/>
      <c r="U29" s="490"/>
      <c r="V29" s="490"/>
      <c r="W29" s="490">
        <v>388662</v>
      </c>
      <c r="X29" s="490">
        <v>1065990</v>
      </c>
      <c r="Y29" s="490">
        <v>989117</v>
      </c>
      <c r="Z29" s="490">
        <v>1399277</v>
      </c>
      <c r="AA29" s="508">
        <v>754</v>
      </c>
      <c r="AB29" s="508">
        <v>-37205</v>
      </c>
      <c r="AC29" s="490">
        <v>348307</v>
      </c>
      <c r="AD29" s="490">
        <v>518968</v>
      </c>
      <c r="AE29" s="490">
        <v>60999</v>
      </c>
      <c r="AF29" s="490">
        <v>100303</v>
      </c>
      <c r="AG29" s="490"/>
      <c r="AH29" s="490"/>
      <c r="AI29" s="490"/>
      <c r="AJ29" s="490"/>
      <c r="AK29" s="490">
        <v>229364</v>
      </c>
      <c r="AL29" s="490">
        <v>229364</v>
      </c>
      <c r="AM29" s="511"/>
      <c r="AN29" s="511"/>
      <c r="AO29" s="512">
        <v>335754</v>
      </c>
      <c r="AP29" s="512">
        <v>518760</v>
      </c>
      <c r="AQ29" s="515">
        <v>126814</v>
      </c>
      <c r="AR29" s="515">
        <v>172475</v>
      </c>
      <c r="AS29" s="509">
        <v>51700</v>
      </c>
      <c r="AT29" s="509">
        <v>170400</v>
      </c>
      <c r="AU29" s="490"/>
      <c r="AV29" s="490">
        <v>-9987</v>
      </c>
      <c r="AW29" s="921">
        <v>3672518</v>
      </c>
      <c r="AX29" s="509">
        <v>7430441</v>
      </c>
    </row>
    <row r="30" spans="1:50" ht="16.5">
      <c r="A30" s="427" t="s">
        <v>207</v>
      </c>
      <c r="B30" s="497"/>
      <c r="C30" s="489"/>
      <c r="D30" s="905">
        <v>-81</v>
      </c>
      <c r="E30" s="491"/>
      <c r="F30" s="491"/>
      <c r="G30" s="500"/>
      <c r="H30" s="491"/>
      <c r="I30" s="491"/>
      <c r="J30" s="491"/>
      <c r="K30" s="491"/>
      <c r="L30" s="491"/>
      <c r="M30" s="503"/>
      <c r="N30" s="503"/>
      <c r="O30" s="491"/>
      <c r="P30" s="491"/>
      <c r="Q30" s="506"/>
      <c r="R30" s="506"/>
      <c r="S30" s="491"/>
      <c r="T30" s="491"/>
      <c r="U30" s="491"/>
      <c r="V30" s="491"/>
      <c r="W30" s="491">
        <v>190525</v>
      </c>
      <c r="X30" s="491">
        <v>354028</v>
      </c>
      <c r="Y30" s="491"/>
      <c r="Z30" s="491"/>
      <c r="AA30" s="508"/>
      <c r="AB30" s="508"/>
      <c r="AC30" s="491"/>
      <c r="AD30" s="491"/>
      <c r="AE30" s="510">
        <v>-13</v>
      </c>
      <c r="AF30" s="510">
        <v>-27</v>
      </c>
      <c r="AG30" s="491"/>
      <c r="AH30" s="491"/>
      <c r="AI30" s="491"/>
      <c r="AJ30" s="491"/>
      <c r="AK30" s="491"/>
      <c r="AL30" s="491"/>
      <c r="AM30" s="511"/>
      <c r="AN30" s="511"/>
      <c r="AO30" s="514">
        <v>7400</v>
      </c>
      <c r="AP30" s="514">
        <v>7250</v>
      </c>
      <c r="AQ30" s="515"/>
      <c r="AR30" s="515"/>
      <c r="AS30" s="509"/>
      <c r="AT30" s="509"/>
      <c r="AU30" s="491"/>
      <c r="AV30" s="491"/>
      <c r="AW30" s="500"/>
      <c r="AX30" s="491"/>
    </row>
    <row r="31" spans="1:50" ht="16.5">
      <c r="A31" s="427" t="s">
        <v>277</v>
      </c>
      <c r="B31" s="497"/>
      <c r="C31" s="489">
        <v>-41</v>
      </c>
      <c r="D31" s="905"/>
      <c r="E31" s="491"/>
      <c r="F31" s="491"/>
      <c r="G31" s="500"/>
      <c r="H31" s="491"/>
      <c r="I31" s="491">
        <v>7220</v>
      </c>
      <c r="J31" s="491">
        <v>8836</v>
      </c>
      <c r="K31" s="491"/>
      <c r="L31" s="491"/>
      <c r="M31" s="503">
        <v>187500</v>
      </c>
      <c r="N31" s="503">
        <v>187500</v>
      </c>
      <c r="O31" s="491">
        <v>-34839</v>
      </c>
      <c r="P31" s="491">
        <v>-248629</v>
      </c>
      <c r="Q31" s="506"/>
      <c r="R31" s="506"/>
      <c r="S31" s="491"/>
      <c r="T31" s="491"/>
      <c r="U31" s="491"/>
      <c r="V31" s="491"/>
      <c r="W31" s="491"/>
      <c r="X31" s="491"/>
      <c r="Y31" s="491"/>
      <c r="Z31" s="491"/>
      <c r="AA31" s="508"/>
      <c r="AB31" s="508"/>
      <c r="AC31" s="491"/>
      <c r="AD31" s="491"/>
      <c r="AE31" s="510"/>
      <c r="AF31" s="510"/>
      <c r="AG31" s="491"/>
      <c r="AH31" s="491"/>
      <c r="AI31" s="491">
        <v>3779</v>
      </c>
      <c r="AJ31" s="491">
        <v>4411</v>
      </c>
      <c r="AK31" s="491"/>
      <c r="AL31" s="491"/>
      <c r="AM31" s="511"/>
      <c r="AN31" s="511"/>
      <c r="AO31" s="514"/>
      <c r="AP31" s="514"/>
      <c r="AQ31" s="515"/>
      <c r="AR31" s="515"/>
      <c r="AS31" s="509"/>
      <c r="AT31" s="509"/>
      <c r="AU31" s="491"/>
      <c r="AV31" s="491"/>
      <c r="AW31" s="500">
        <f>15611949+19275</f>
        <v>15631224</v>
      </c>
      <c r="AX31" s="491">
        <f>17318627+19392</f>
        <v>17338019</v>
      </c>
    </row>
    <row r="32" spans="1:50" ht="15.75">
      <c r="A32" s="427" t="s">
        <v>208</v>
      </c>
      <c r="B32" s="497"/>
      <c r="C32" s="488"/>
      <c r="D32" s="904"/>
      <c r="E32" s="490">
        <v>176264</v>
      </c>
      <c r="F32" s="490">
        <v>433204</v>
      </c>
      <c r="G32" s="499"/>
      <c r="H32" s="490"/>
      <c r="I32" s="490">
        <v>293016</v>
      </c>
      <c r="J32" s="490">
        <v>589472</v>
      </c>
      <c r="K32" s="490">
        <v>10037</v>
      </c>
      <c r="L32" s="490">
        <v>20162</v>
      </c>
      <c r="M32" s="502">
        <v>138519</v>
      </c>
      <c r="N32" s="502">
        <v>271761</v>
      </c>
      <c r="O32" s="490">
        <v>4258</v>
      </c>
      <c r="P32" s="490">
        <v>8390</v>
      </c>
      <c r="Q32" s="505">
        <v>14031</v>
      </c>
      <c r="R32" s="505">
        <v>28266</v>
      </c>
      <c r="S32" s="490">
        <v>13901</v>
      </c>
      <c r="T32" s="490">
        <v>28223</v>
      </c>
      <c r="U32" s="490">
        <v>9817</v>
      </c>
      <c r="V32" s="490">
        <v>19971</v>
      </c>
      <c r="W32" s="490">
        <v>862632</v>
      </c>
      <c r="X32" s="490">
        <v>1711830</v>
      </c>
      <c r="Y32" s="490">
        <v>1629178</v>
      </c>
      <c r="Z32" s="490">
        <v>3157495</v>
      </c>
      <c r="AA32" s="509">
        <v>40218</v>
      </c>
      <c r="AB32" s="509">
        <v>79885</v>
      </c>
      <c r="AC32" s="490">
        <v>71158</v>
      </c>
      <c r="AD32" s="490">
        <v>140688</v>
      </c>
      <c r="AE32" s="490">
        <v>152049</v>
      </c>
      <c r="AF32" s="490">
        <v>300781</v>
      </c>
      <c r="AG32" s="490">
        <v>348886</v>
      </c>
      <c r="AH32" s="490">
        <v>679368</v>
      </c>
      <c r="AI32" s="490">
        <v>111395</v>
      </c>
      <c r="AJ32" s="490">
        <v>218317</v>
      </c>
      <c r="AK32" s="490">
        <v>76985</v>
      </c>
      <c r="AL32" s="490">
        <v>153855</v>
      </c>
      <c r="AM32" s="511"/>
      <c r="AN32" s="511"/>
      <c r="AO32" s="512">
        <v>1319759</v>
      </c>
      <c r="AP32" s="512">
        <v>2433246</v>
      </c>
      <c r="AQ32" s="515">
        <v>6888</v>
      </c>
      <c r="AR32" s="515">
        <v>13694</v>
      </c>
      <c r="AS32" s="509">
        <v>23218</v>
      </c>
      <c r="AT32" s="509">
        <v>46931</v>
      </c>
      <c r="AU32" s="490">
        <v>137851</v>
      </c>
      <c r="AV32" s="490">
        <v>269120</v>
      </c>
      <c r="AW32" s="499">
        <v>189184</v>
      </c>
      <c r="AX32" s="490">
        <v>387119</v>
      </c>
    </row>
    <row r="33" spans="1:50" s="1036" customFormat="1" ht="16.5">
      <c r="A33" s="1024" t="s">
        <v>209</v>
      </c>
      <c r="B33" s="1025"/>
      <c r="C33" s="1026">
        <v>4652238</v>
      </c>
      <c r="D33" s="1027">
        <v>8681376</v>
      </c>
      <c r="E33" s="1028">
        <v>543244</v>
      </c>
      <c r="F33" s="1028">
        <v>1134750</v>
      </c>
      <c r="G33" s="1029">
        <v>715771</v>
      </c>
      <c r="H33" s="1028">
        <v>1615026</v>
      </c>
      <c r="I33" s="1028">
        <v>5637992</v>
      </c>
      <c r="J33" s="1028">
        <v>11825894</v>
      </c>
      <c r="K33" s="1028">
        <v>2446741</v>
      </c>
      <c r="L33" s="1028">
        <v>4757874</v>
      </c>
      <c r="M33" s="1030">
        <v>2235020</v>
      </c>
      <c r="N33" s="1030">
        <v>3763845</v>
      </c>
      <c r="O33" s="1028">
        <v>1119965</v>
      </c>
      <c r="P33" s="1028">
        <v>1981426</v>
      </c>
      <c r="Q33" s="1031">
        <v>2318249</v>
      </c>
      <c r="R33" s="1031">
        <v>2946293</v>
      </c>
      <c r="S33" s="1028">
        <v>2713096</v>
      </c>
      <c r="T33" s="1028">
        <v>4831903</v>
      </c>
      <c r="U33" s="1028">
        <v>1577761</v>
      </c>
      <c r="V33" s="1028">
        <v>3248970</v>
      </c>
      <c r="W33" s="1028" t="s">
        <v>292</v>
      </c>
      <c r="X33" s="1028" t="s">
        <v>296</v>
      </c>
      <c r="Y33" s="1028">
        <v>14110140</v>
      </c>
      <c r="Z33" s="1028">
        <v>25159469</v>
      </c>
      <c r="AA33" s="1032">
        <v>914535</v>
      </c>
      <c r="AB33" s="1032">
        <v>1619484</v>
      </c>
      <c r="AC33" s="1028">
        <v>1940246</v>
      </c>
      <c r="AD33" s="1028">
        <v>3321828</v>
      </c>
      <c r="AE33" s="1028">
        <v>5355229</v>
      </c>
      <c r="AF33" s="1028">
        <v>9710601</v>
      </c>
      <c r="AG33" s="1028">
        <v>8627407</v>
      </c>
      <c r="AH33" s="1028">
        <v>15494765</v>
      </c>
      <c r="AI33" s="1028">
        <v>3175502</v>
      </c>
      <c r="AJ33" s="1028">
        <v>6066342</v>
      </c>
      <c r="AK33" s="1028">
        <v>3224436</v>
      </c>
      <c r="AL33" s="1028">
        <v>6557557</v>
      </c>
      <c r="AM33" s="1033"/>
      <c r="AN33" s="1033"/>
      <c r="AO33" s="1034">
        <v>12388639</v>
      </c>
      <c r="AP33" s="1034">
        <v>22941703</v>
      </c>
      <c r="AQ33" s="1035">
        <v>1634005</v>
      </c>
      <c r="AR33" s="1035">
        <v>3044606</v>
      </c>
      <c r="AS33" s="1032">
        <v>1307898</v>
      </c>
      <c r="AT33" s="1032">
        <v>2630302</v>
      </c>
      <c r="AU33" s="1028">
        <v>5699603</v>
      </c>
      <c r="AV33" s="1028">
        <v>10381462</v>
      </c>
      <c r="AW33" s="1029">
        <v>178834986</v>
      </c>
      <c r="AX33" s="1028">
        <v>304026041</v>
      </c>
    </row>
    <row r="34" spans="1:50" ht="15.75">
      <c r="A34" s="427" t="s">
        <v>210</v>
      </c>
      <c r="B34" s="492" t="s">
        <v>211</v>
      </c>
      <c r="C34" s="488">
        <v>13554255</v>
      </c>
      <c r="D34" s="904">
        <v>27424114</v>
      </c>
      <c r="E34" s="490">
        <v>521910</v>
      </c>
      <c r="F34" s="490">
        <v>1241858</v>
      </c>
      <c r="G34" s="499">
        <v>2381044</v>
      </c>
      <c r="H34" s="490">
        <v>4811103</v>
      </c>
      <c r="I34" s="490">
        <v>14359650</v>
      </c>
      <c r="J34" s="490">
        <v>27405019</v>
      </c>
      <c r="K34" s="490">
        <v>875031</v>
      </c>
      <c r="L34" s="490">
        <v>1746532</v>
      </c>
      <c r="M34" s="502">
        <v>5177265</v>
      </c>
      <c r="N34" s="502">
        <v>8636937</v>
      </c>
      <c r="O34" s="490">
        <v>929372</v>
      </c>
      <c r="P34" s="490">
        <v>1785068</v>
      </c>
      <c r="Q34" s="505">
        <v>197350</v>
      </c>
      <c r="R34" s="505">
        <v>348770</v>
      </c>
      <c r="S34" s="490">
        <v>2907508</v>
      </c>
      <c r="T34" s="490">
        <v>6039057</v>
      </c>
      <c r="U34" s="490">
        <v>1029139</v>
      </c>
      <c r="V34" s="490">
        <v>1916257</v>
      </c>
      <c r="W34" s="490">
        <v>40078244</v>
      </c>
      <c r="X34" s="490">
        <v>75229907</v>
      </c>
      <c r="Y34" s="490">
        <v>41192258</v>
      </c>
      <c r="Z34" s="490">
        <v>77472001</v>
      </c>
      <c r="AA34" s="509">
        <v>1405999</v>
      </c>
      <c r="AB34" s="509">
        <v>2419290</v>
      </c>
      <c r="AC34" s="490">
        <v>6358190</v>
      </c>
      <c r="AD34" s="490">
        <v>16862119</v>
      </c>
      <c r="AE34" s="490">
        <v>6926385</v>
      </c>
      <c r="AF34" s="490">
        <v>13509060</v>
      </c>
      <c r="AG34" s="490">
        <v>15555827</v>
      </c>
      <c r="AH34" s="490">
        <v>32056460</v>
      </c>
      <c r="AI34" s="490">
        <v>4813079</v>
      </c>
      <c r="AJ34" s="490">
        <v>10442031</v>
      </c>
      <c r="AK34" s="490">
        <v>6651895</v>
      </c>
      <c r="AL34" s="490">
        <v>13153793</v>
      </c>
      <c r="AM34" s="511"/>
      <c r="AN34" s="511"/>
      <c r="AO34" s="512">
        <v>32414633</v>
      </c>
      <c r="AP34" s="512">
        <v>60952979</v>
      </c>
      <c r="AQ34" s="515">
        <v>1202056</v>
      </c>
      <c r="AR34" s="515">
        <v>2451727</v>
      </c>
      <c r="AS34" s="509">
        <v>2214380</v>
      </c>
      <c r="AT34" s="509">
        <v>3995449</v>
      </c>
      <c r="AU34" s="490">
        <v>5735264</v>
      </c>
      <c r="AV34" s="490">
        <v>10722598</v>
      </c>
      <c r="AW34" s="499">
        <v>564679556</v>
      </c>
      <c r="AX34" s="490">
        <v>1033150051</v>
      </c>
    </row>
    <row r="35" spans="1:50" ht="15.75">
      <c r="A35" s="427" t="s">
        <v>212</v>
      </c>
      <c r="B35" s="497"/>
      <c r="C35" s="488">
        <v>7937</v>
      </c>
      <c r="D35" s="904"/>
      <c r="E35" s="490">
        <v>186</v>
      </c>
      <c r="F35" s="490">
        <v>579</v>
      </c>
      <c r="G35" s="499">
        <v>1585</v>
      </c>
      <c r="H35" s="490">
        <v>6935</v>
      </c>
      <c r="I35" s="490">
        <v>270353</v>
      </c>
      <c r="J35" s="490">
        <v>443247</v>
      </c>
      <c r="K35" s="490"/>
      <c r="L35" s="490"/>
      <c r="M35" s="502">
        <v>2626</v>
      </c>
      <c r="N35" s="502">
        <v>7200</v>
      </c>
      <c r="O35" s="490">
        <v>20</v>
      </c>
      <c r="P35" s="490">
        <v>67</v>
      </c>
      <c r="Q35" s="505">
        <v>143</v>
      </c>
      <c r="R35" s="505">
        <v>213</v>
      </c>
      <c r="S35" s="490">
        <v>2415</v>
      </c>
      <c r="T35" s="490">
        <v>4470</v>
      </c>
      <c r="U35" s="490">
        <v>3521</v>
      </c>
      <c r="V35" s="490">
        <v>7439</v>
      </c>
      <c r="W35" s="490">
        <f>80558+2075965</f>
        <v>2156523</v>
      </c>
      <c r="X35" s="490">
        <f>243369+3379059</f>
        <v>3622428</v>
      </c>
      <c r="Y35" s="490">
        <v>180916</v>
      </c>
      <c r="Z35" s="490">
        <v>346761</v>
      </c>
      <c r="AA35" s="509">
        <v>56</v>
      </c>
      <c r="AB35" s="509">
        <v>70</v>
      </c>
      <c r="AC35" s="490"/>
      <c r="AD35" s="490"/>
      <c r="AE35" s="490">
        <v>58899</v>
      </c>
      <c r="AF35" s="490">
        <v>101341</v>
      </c>
      <c r="AG35" s="490">
        <v>3963</v>
      </c>
      <c r="AH35" s="490">
        <v>7452</v>
      </c>
      <c r="AI35" s="490">
        <v>6135</v>
      </c>
      <c r="AJ35" s="490">
        <v>15335</v>
      </c>
      <c r="AK35" s="490">
        <v>1490</v>
      </c>
      <c r="AL35" s="490">
        <v>2793</v>
      </c>
      <c r="AM35" s="511"/>
      <c r="AN35" s="511"/>
      <c r="AO35" s="512">
        <v>125418</v>
      </c>
      <c r="AP35" s="512">
        <v>191613</v>
      </c>
      <c r="AQ35" s="515">
        <v>846</v>
      </c>
      <c r="AR35" s="515">
        <v>2071</v>
      </c>
      <c r="AS35" s="509">
        <v>13</v>
      </c>
      <c r="AT35" s="509">
        <v>15</v>
      </c>
      <c r="AU35" s="490"/>
      <c r="AV35" s="490"/>
      <c r="AW35" s="499">
        <v>5056218</v>
      </c>
      <c r="AX35" s="490">
        <v>8951833</v>
      </c>
    </row>
    <row r="36" spans="1:50" ht="16.5">
      <c r="A36" s="427" t="s">
        <v>213</v>
      </c>
      <c r="B36" s="497"/>
      <c r="C36" s="489"/>
      <c r="D36" s="905">
        <v>18007</v>
      </c>
      <c r="E36" s="491"/>
      <c r="F36" s="491"/>
      <c r="G36" s="500"/>
      <c r="H36" s="491"/>
      <c r="I36" s="491"/>
      <c r="J36" s="491"/>
      <c r="K36" s="491"/>
      <c r="L36" s="491"/>
      <c r="M36" s="503"/>
      <c r="N36" s="503"/>
      <c r="O36" s="491"/>
      <c r="P36" s="491"/>
      <c r="Q36" s="506"/>
      <c r="R36" s="506"/>
      <c r="S36" s="491"/>
      <c r="T36" s="491"/>
      <c r="U36" s="491"/>
      <c r="V36" s="491"/>
      <c r="W36" s="491"/>
      <c r="X36" s="491"/>
      <c r="Y36" s="491"/>
      <c r="Z36" s="491"/>
      <c r="AA36" s="508"/>
      <c r="AB36" s="508"/>
      <c r="AC36" s="491"/>
      <c r="AD36" s="491"/>
      <c r="AE36" s="510"/>
      <c r="AF36" s="510"/>
      <c r="AG36" s="491"/>
      <c r="AH36" s="491"/>
      <c r="AI36" s="491"/>
      <c r="AJ36" s="491"/>
      <c r="AK36" s="491"/>
      <c r="AL36" s="491"/>
      <c r="AM36" s="511"/>
      <c r="AN36" s="511"/>
      <c r="AO36" s="476"/>
      <c r="AP36" s="476"/>
      <c r="AQ36" s="515"/>
      <c r="AR36" s="515"/>
      <c r="AS36" s="509"/>
      <c r="AT36" s="509"/>
      <c r="AU36" s="491"/>
      <c r="AV36" s="491"/>
      <c r="AW36" s="500"/>
      <c r="AX36" s="491"/>
    </row>
    <row r="37" spans="1:50" ht="15.75">
      <c r="A37" s="427" t="s">
        <v>214</v>
      </c>
      <c r="B37" s="497"/>
      <c r="C37" s="488">
        <v>7205113</v>
      </c>
      <c r="D37" s="904">
        <v>10635541</v>
      </c>
      <c r="E37" s="490"/>
      <c r="F37" s="490"/>
      <c r="G37" s="499">
        <v>-153351</v>
      </c>
      <c r="H37" s="490">
        <v>-88999</v>
      </c>
      <c r="I37" s="490">
        <v>8060822</v>
      </c>
      <c r="J37" s="490">
        <v>13954170</v>
      </c>
      <c r="K37" s="490">
        <v>3421387</v>
      </c>
      <c r="L37" s="490">
        <v>5850115</v>
      </c>
      <c r="M37" s="502">
        <v>2122434</v>
      </c>
      <c r="N37" s="502">
        <v>8174687</v>
      </c>
      <c r="O37" s="490">
        <v>1721981</v>
      </c>
      <c r="P37" s="490">
        <v>3247993</v>
      </c>
      <c r="Q37" s="505">
        <v>1536612</v>
      </c>
      <c r="R37" s="505">
        <v>2886381</v>
      </c>
      <c r="S37" s="490">
        <v>4944005</v>
      </c>
      <c r="T37" s="490">
        <v>8610015</v>
      </c>
      <c r="U37" s="490">
        <f>-130537+1579006</f>
        <v>1448469</v>
      </c>
      <c r="V37" s="490">
        <f>-181645+2430335</f>
        <v>2248690</v>
      </c>
      <c r="W37" s="490">
        <v>32497181</v>
      </c>
      <c r="X37" s="490">
        <v>65196775</v>
      </c>
      <c r="Y37" s="490">
        <v>38077742</v>
      </c>
      <c r="Z37" s="490">
        <v>66185031</v>
      </c>
      <c r="AA37" s="508">
        <v>3271588</v>
      </c>
      <c r="AB37" s="508">
        <v>5481823</v>
      </c>
      <c r="AC37" s="490">
        <v>200660</v>
      </c>
      <c r="AD37" s="490">
        <v>-2439017</v>
      </c>
      <c r="AE37" s="490">
        <v>10598486</v>
      </c>
      <c r="AF37" s="490">
        <v>18199563</v>
      </c>
      <c r="AG37" s="490">
        <v>26046213</v>
      </c>
      <c r="AH37" s="490">
        <v>39501169</v>
      </c>
      <c r="AI37" s="490">
        <f>-1040666+7849366</f>
        <v>6808700</v>
      </c>
      <c r="AJ37" s="490">
        <f>-2728653+13531860</f>
        <v>10803207</v>
      </c>
      <c r="AK37" s="490">
        <f>2041772+5891266</f>
        <v>7933038</v>
      </c>
      <c r="AL37" s="490">
        <f>-4117629+10148089</f>
        <v>6030460</v>
      </c>
      <c r="AM37" s="511"/>
      <c r="AN37" s="511"/>
      <c r="AO37" s="512">
        <v>33448738</v>
      </c>
      <c r="AP37" s="512">
        <v>55769390</v>
      </c>
      <c r="AQ37" s="515">
        <v>1911462</v>
      </c>
      <c r="AR37" s="515">
        <v>2428972</v>
      </c>
      <c r="AS37" s="509">
        <v>3537327</v>
      </c>
      <c r="AT37" s="509">
        <v>5902062</v>
      </c>
      <c r="AU37" s="490">
        <f>11834222+1414462</f>
        <v>13248684</v>
      </c>
      <c r="AV37" s="490">
        <f>23337952+2464128</f>
        <v>25802080</v>
      </c>
      <c r="AW37" s="499">
        <v>784383756</v>
      </c>
      <c r="AX37" s="490">
        <v>1653511674</v>
      </c>
    </row>
    <row r="38" spans="1:50" ht="15.75">
      <c r="A38" s="427" t="s">
        <v>215</v>
      </c>
      <c r="B38" s="497"/>
      <c r="C38" s="488">
        <v>-158911</v>
      </c>
      <c r="D38" s="904">
        <v>-447720</v>
      </c>
      <c r="E38" s="490">
        <v>-57181</v>
      </c>
      <c r="F38" s="490">
        <v>-100014</v>
      </c>
      <c r="G38" s="499">
        <v>11612</v>
      </c>
      <c r="H38" s="490">
        <v>5978</v>
      </c>
      <c r="I38" s="490">
        <v>-83742</v>
      </c>
      <c r="J38" s="490">
        <v>-139362</v>
      </c>
      <c r="K38" s="490">
        <v>-1946</v>
      </c>
      <c r="L38" s="490">
        <v>7138</v>
      </c>
      <c r="M38" s="502">
        <v>-71603</v>
      </c>
      <c r="N38" s="502">
        <v>-405878</v>
      </c>
      <c r="O38" s="490">
        <v>3468</v>
      </c>
      <c r="P38" s="490">
        <v>60670</v>
      </c>
      <c r="Q38" s="505">
        <v>-71473</v>
      </c>
      <c r="R38" s="505">
        <v>-93189</v>
      </c>
      <c r="S38" s="490">
        <v>-3847</v>
      </c>
      <c r="T38" s="490">
        <v>-119953</v>
      </c>
      <c r="U38" s="490">
        <v>9562</v>
      </c>
      <c r="V38" s="490">
        <v>8521</v>
      </c>
      <c r="W38" s="490">
        <v>-3404098</v>
      </c>
      <c r="X38" s="490">
        <v>-4458417</v>
      </c>
      <c r="Y38" s="490">
        <v>-15734451</v>
      </c>
      <c r="Z38" s="490">
        <v>-27657629</v>
      </c>
      <c r="AA38" s="508">
        <v>-2009</v>
      </c>
      <c r="AB38" s="508">
        <v>5619</v>
      </c>
      <c r="AC38" s="490"/>
      <c r="AD38" s="490"/>
      <c r="AE38" s="490">
        <v>-81982</v>
      </c>
      <c r="AF38" s="490">
        <v>-192287</v>
      </c>
      <c r="AG38" s="490">
        <v>-6442832</v>
      </c>
      <c r="AH38" s="490">
        <v>-7104310</v>
      </c>
      <c r="AI38" s="490">
        <v>-321769</v>
      </c>
      <c r="AJ38" s="490">
        <v>-650872</v>
      </c>
      <c r="AK38" s="490"/>
      <c r="AL38" s="490"/>
      <c r="AM38" s="511"/>
      <c r="AN38" s="511"/>
      <c r="AO38" s="512">
        <v>-583702</v>
      </c>
      <c r="AP38" s="512">
        <v>-564942</v>
      </c>
      <c r="AQ38" s="515"/>
      <c r="AR38" s="515"/>
      <c r="AS38" s="509">
        <v>54336</v>
      </c>
      <c r="AT38" s="509">
        <v>-207716</v>
      </c>
      <c r="AU38" s="490">
        <v>-1598206</v>
      </c>
      <c r="AV38" s="490">
        <v>-3182566</v>
      </c>
      <c r="AW38" s="499"/>
      <c r="AX38" s="490"/>
    </row>
    <row r="39" spans="1:50" ht="15.75">
      <c r="A39" s="427" t="s">
        <v>216</v>
      </c>
      <c r="B39" s="497"/>
      <c r="C39" s="488"/>
      <c r="D39" s="904"/>
      <c r="E39" s="490"/>
      <c r="F39" s="490"/>
      <c r="G39" s="499"/>
      <c r="H39" s="490"/>
      <c r="I39" s="490"/>
      <c r="J39" s="490"/>
      <c r="K39" s="490"/>
      <c r="L39" s="490"/>
      <c r="M39" s="502"/>
      <c r="N39" s="502"/>
      <c r="O39" s="490"/>
      <c r="P39" s="490"/>
      <c r="Q39" s="505"/>
      <c r="R39" s="505"/>
      <c r="S39" s="490"/>
      <c r="T39" s="490"/>
      <c r="U39" s="490"/>
      <c r="V39" s="490"/>
      <c r="W39" s="490"/>
      <c r="X39" s="490"/>
      <c r="Y39" s="490"/>
      <c r="Z39" s="490"/>
      <c r="AA39" s="508"/>
      <c r="AB39" s="508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511"/>
      <c r="AN39" s="511"/>
      <c r="AO39" s="476"/>
      <c r="AP39" s="476"/>
      <c r="AQ39" s="515"/>
      <c r="AR39" s="515"/>
      <c r="AS39" s="509"/>
      <c r="AT39" s="509"/>
      <c r="AU39" s="490"/>
      <c r="AV39" s="490"/>
      <c r="AW39" s="499"/>
      <c r="AX39" s="490"/>
    </row>
    <row r="40" spans="1:50" ht="15.75">
      <c r="A40" s="427" t="s">
        <v>217</v>
      </c>
      <c r="B40" s="497"/>
      <c r="C40" s="488">
        <f>-2909239-262533</f>
        <v>-3171772</v>
      </c>
      <c r="D40" s="904">
        <f>-3996143+669476</f>
        <v>-3326667</v>
      </c>
      <c r="E40" s="490">
        <v>-172006</v>
      </c>
      <c r="F40" s="490">
        <v>-95404</v>
      </c>
      <c r="G40" s="499"/>
      <c r="H40" s="490"/>
      <c r="I40" s="490">
        <v>-422471</v>
      </c>
      <c r="J40" s="490">
        <v>-2450092</v>
      </c>
      <c r="K40" s="490"/>
      <c r="L40" s="490"/>
      <c r="M40" s="502"/>
      <c r="N40" s="502"/>
      <c r="O40" s="490"/>
      <c r="P40" s="490"/>
      <c r="Q40" s="505"/>
      <c r="R40" s="505"/>
      <c r="S40" s="490"/>
      <c r="T40" s="490"/>
      <c r="U40" s="490"/>
      <c r="V40" s="490"/>
      <c r="W40" s="490">
        <v>-2898976</v>
      </c>
      <c r="X40" s="490">
        <v>-7748924</v>
      </c>
      <c r="Y40" s="490">
        <v>-2579110</v>
      </c>
      <c r="Z40" s="490">
        <v>2315022</v>
      </c>
      <c r="AA40" s="508"/>
      <c r="AB40" s="508"/>
      <c r="AC40" s="490">
        <v>1286245</v>
      </c>
      <c r="AD40" s="490">
        <v>1364783</v>
      </c>
      <c r="AE40" s="490"/>
      <c r="AF40" s="490"/>
      <c r="AG40" s="490"/>
      <c r="AH40" s="490"/>
      <c r="AI40" s="490"/>
      <c r="AJ40" s="490"/>
      <c r="AK40" s="490"/>
      <c r="AL40" s="490"/>
      <c r="AM40" s="511"/>
      <c r="AN40" s="511"/>
      <c r="AO40" s="512">
        <v>42378807</v>
      </c>
      <c r="AP40" s="512">
        <v>66715327</v>
      </c>
      <c r="AQ40" s="515"/>
      <c r="AR40" s="515"/>
      <c r="AS40" s="509"/>
      <c r="AT40" s="509"/>
      <c r="AU40" s="490"/>
      <c r="AV40" s="490"/>
      <c r="AW40" s="499"/>
      <c r="AX40" s="490"/>
    </row>
    <row r="41" spans="1:50" ht="16.5">
      <c r="A41" s="427" t="s">
        <v>218</v>
      </c>
      <c r="B41" s="497"/>
      <c r="C41" s="489"/>
      <c r="D41" s="905"/>
      <c r="E41" s="491"/>
      <c r="F41" s="491"/>
      <c r="G41" s="500">
        <v>-169259</v>
      </c>
      <c r="H41" s="491">
        <v>12931</v>
      </c>
      <c r="I41" s="491">
        <v>141076</v>
      </c>
      <c r="J41" s="491">
        <v>1808397</v>
      </c>
      <c r="K41" s="491"/>
      <c r="L41" s="491"/>
      <c r="M41" s="503"/>
      <c r="N41" s="503"/>
      <c r="O41" s="491"/>
      <c r="P41" s="491"/>
      <c r="Q41" s="506"/>
      <c r="R41" s="506"/>
      <c r="S41" s="491"/>
      <c r="T41" s="491"/>
      <c r="U41" s="491"/>
      <c r="V41" s="491"/>
      <c r="W41" s="491">
        <v>216757</v>
      </c>
      <c r="X41" s="491">
        <v>4617996</v>
      </c>
      <c r="Y41" s="491">
        <v>1818842</v>
      </c>
      <c r="Z41" s="491">
        <v>13054404</v>
      </c>
      <c r="AA41" s="508"/>
      <c r="AB41" s="508"/>
      <c r="AC41" s="491">
        <v>67673</v>
      </c>
      <c r="AD41" s="491">
        <v>372569</v>
      </c>
      <c r="AE41" s="510"/>
      <c r="AF41" s="510"/>
      <c r="AG41" s="491">
        <v>667934</v>
      </c>
      <c r="AH41" s="491">
        <v>2278872</v>
      </c>
      <c r="AI41" s="491"/>
      <c r="AJ41" s="491"/>
      <c r="AK41" s="491"/>
      <c r="AL41" s="491"/>
      <c r="AM41" s="511"/>
      <c r="AN41" s="511"/>
      <c r="AO41" s="512">
        <v>3892158</v>
      </c>
      <c r="AP41" s="512">
        <v>11613316</v>
      </c>
      <c r="AQ41" s="515"/>
      <c r="AR41" s="515"/>
      <c r="AS41" s="490">
        <v>-365029</v>
      </c>
      <c r="AT41" s="490">
        <v>-704339</v>
      </c>
      <c r="AU41" s="491"/>
      <c r="AV41" s="491"/>
      <c r="AW41" s="500">
        <v>10892</v>
      </c>
      <c r="AX41" s="491">
        <v>28911</v>
      </c>
    </row>
    <row r="42" spans="1:50" ht="16.5">
      <c r="A42" s="427" t="s">
        <v>247</v>
      </c>
      <c r="B42" s="497"/>
      <c r="C42" s="489"/>
      <c r="D42" s="905"/>
      <c r="E42" s="491"/>
      <c r="F42" s="491"/>
      <c r="G42" s="500"/>
      <c r="H42" s="491"/>
      <c r="I42" s="491"/>
      <c r="J42" s="491"/>
      <c r="K42" s="491"/>
      <c r="L42" s="491"/>
      <c r="M42" s="503"/>
      <c r="N42" s="503"/>
      <c r="O42" s="491"/>
      <c r="P42" s="491"/>
      <c r="Q42" s="506"/>
      <c r="R42" s="506"/>
      <c r="S42" s="491"/>
      <c r="T42" s="491"/>
      <c r="U42" s="491"/>
      <c r="V42" s="491"/>
      <c r="W42" s="491"/>
      <c r="X42" s="491"/>
      <c r="Y42" s="491"/>
      <c r="Z42" s="491"/>
      <c r="AA42" s="508"/>
      <c r="AB42" s="508"/>
      <c r="AC42" s="491"/>
      <c r="AD42" s="491"/>
      <c r="AE42" s="510">
        <v>2493767</v>
      </c>
      <c r="AF42" s="510">
        <v>5540704</v>
      </c>
      <c r="AG42" s="491"/>
      <c r="AH42" s="491"/>
      <c r="AI42" s="491"/>
      <c r="AJ42" s="491"/>
      <c r="AK42" s="491"/>
      <c r="AL42" s="491"/>
      <c r="AM42" s="511"/>
      <c r="AN42" s="511"/>
      <c r="AO42" s="512"/>
      <c r="AP42" s="512"/>
      <c r="AQ42" s="515"/>
      <c r="AR42" s="515"/>
      <c r="AS42" s="490">
        <v>-427762</v>
      </c>
      <c r="AT42" s="490">
        <v>-283565</v>
      </c>
      <c r="AU42" s="491"/>
      <c r="AV42" s="491"/>
      <c r="AW42" s="500">
        <v>-20910853</v>
      </c>
      <c r="AX42" s="491">
        <v>-29495674</v>
      </c>
    </row>
    <row r="43" spans="1:50" ht="16.5">
      <c r="A43" s="427" t="s">
        <v>249</v>
      </c>
      <c r="B43" s="497"/>
      <c r="C43" s="489"/>
      <c r="D43" s="905"/>
      <c r="E43" s="491"/>
      <c r="F43" s="491"/>
      <c r="G43" s="500"/>
      <c r="H43" s="491"/>
      <c r="I43" s="491"/>
      <c r="J43" s="491"/>
      <c r="K43" s="491"/>
      <c r="L43" s="491"/>
      <c r="M43" s="503"/>
      <c r="N43" s="503"/>
      <c r="O43" s="491"/>
      <c r="P43" s="491"/>
      <c r="Q43" s="506"/>
      <c r="R43" s="506"/>
      <c r="S43" s="491"/>
      <c r="T43" s="491"/>
      <c r="U43" s="491"/>
      <c r="V43" s="491"/>
      <c r="W43" s="491"/>
      <c r="X43" s="491"/>
      <c r="Y43" s="491"/>
      <c r="Z43" s="491"/>
      <c r="AA43" s="508"/>
      <c r="AB43" s="508"/>
      <c r="AC43" s="491"/>
      <c r="AD43" s="491"/>
      <c r="AE43" s="510"/>
      <c r="AF43" s="510"/>
      <c r="AG43" s="491"/>
      <c r="AH43" s="491"/>
      <c r="AI43" s="491"/>
      <c r="AJ43" s="491"/>
      <c r="AK43" s="491"/>
      <c r="AL43" s="491"/>
      <c r="AM43" s="511"/>
      <c r="AN43" s="511"/>
      <c r="AO43" s="512"/>
      <c r="AP43" s="512"/>
      <c r="AQ43" s="515"/>
      <c r="AR43" s="515"/>
      <c r="AS43" s="490"/>
      <c r="AT43" s="490"/>
      <c r="AU43" s="491"/>
      <c r="AV43" s="491"/>
      <c r="AW43" s="500"/>
      <c r="AX43" s="491"/>
    </row>
    <row r="44" spans="1:50" ht="16.5">
      <c r="A44" s="427" t="s">
        <v>290</v>
      </c>
      <c r="B44" s="497"/>
      <c r="C44" s="489"/>
      <c r="D44" s="905"/>
      <c r="E44" s="491">
        <v>600908</v>
      </c>
      <c r="F44" s="491">
        <v>853729</v>
      </c>
      <c r="G44" s="500"/>
      <c r="H44" s="491"/>
      <c r="I44" s="491"/>
      <c r="J44" s="491"/>
      <c r="K44" s="491"/>
      <c r="L44" s="491"/>
      <c r="M44" s="503"/>
      <c r="N44" s="503"/>
      <c r="O44" s="491"/>
      <c r="P44" s="491"/>
      <c r="Q44" s="506"/>
      <c r="R44" s="506"/>
      <c r="S44" s="491"/>
      <c r="T44" s="491"/>
      <c r="U44" s="491"/>
      <c r="V44" s="491"/>
      <c r="W44" s="491"/>
      <c r="X44" s="491"/>
      <c r="Y44" s="491"/>
      <c r="Z44" s="491"/>
      <c r="AA44" s="508"/>
      <c r="AB44" s="508"/>
      <c r="AC44" s="491"/>
      <c r="AD44" s="491"/>
      <c r="AE44" s="510"/>
      <c r="AF44" s="510"/>
      <c r="AG44" s="491"/>
      <c r="AH44" s="491"/>
      <c r="AI44" s="491"/>
      <c r="AJ44" s="491"/>
      <c r="AK44" s="491"/>
      <c r="AL44" s="491"/>
      <c r="AM44" s="511"/>
      <c r="AN44" s="511"/>
      <c r="AO44" s="512"/>
      <c r="AP44" s="512"/>
      <c r="AQ44" s="515"/>
      <c r="AR44" s="515"/>
      <c r="AS44" s="490"/>
      <c r="AT44" s="490"/>
      <c r="AU44" s="491"/>
      <c r="AV44" s="491"/>
      <c r="AW44" s="500"/>
      <c r="AX44" s="491"/>
    </row>
    <row r="45" spans="1:50" s="1036" customFormat="1" ht="16.5">
      <c r="A45" s="1024" t="s">
        <v>219</v>
      </c>
      <c r="B45" s="1025"/>
      <c r="C45" s="1026">
        <v>17436622</v>
      </c>
      <c r="D45" s="1027">
        <v>34303275</v>
      </c>
      <c r="E45" s="1028">
        <v>893816</v>
      </c>
      <c r="F45" s="1028">
        <v>1900748</v>
      </c>
      <c r="G45" s="1029">
        <v>2071631</v>
      </c>
      <c r="H45" s="1028">
        <v>4747948</v>
      </c>
      <c r="I45" s="1028">
        <v>22374857</v>
      </c>
      <c r="J45" s="1028">
        <v>40716754</v>
      </c>
      <c r="K45" s="1028">
        <v>4294472</v>
      </c>
      <c r="L45" s="1028">
        <v>7603785</v>
      </c>
      <c r="M45" s="1030">
        <v>7230722</v>
      </c>
      <c r="N45" s="1030">
        <v>16412946</v>
      </c>
      <c r="O45" s="1028">
        <v>2654841</v>
      </c>
      <c r="P45" s="1028">
        <v>5093798</v>
      </c>
      <c r="Q45" s="1031">
        <v>1662632</v>
      </c>
      <c r="R45" s="1031">
        <v>3142175</v>
      </c>
      <c r="S45" s="1028">
        <v>7850080</v>
      </c>
      <c r="T45" s="1028">
        <v>14533588</v>
      </c>
      <c r="U45" s="1028">
        <v>2490691</v>
      </c>
      <c r="V45" s="1028">
        <v>4180907</v>
      </c>
      <c r="W45" s="1028" t="s">
        <v>293</v>
      </c>
      <c r="X45" s="1028" t="s">
        <v>297</v>
      </c>
      <c r="Y45" s="1028">
        <v>62956197</v>
      </c>
      <c r="Z45" s="1028">
        <v>131715590</v>
      </c>
      <c r="AA45" s="1032">
        <v>4675634</v>
      </c>
      <c r="AB45" s="1032">
        <v>7906802</v>
      </c>
      <c r="AC45" s="1028">
        <v>7912770</v>
      </c>
      <c r="AD45" s="1028">
        <v>16160455</v>
      </c>
      <c r="AE45" s="1028">
        <v>19995555</v>
      </c>
      <c r="AF45" s="1028">
        <v>37158381</v>
      </c>
      <c r="AG45" s="1028">
        <v>35831105</v>
      </c>
      <c r="AH45" s="1028">
        <v>66739643</v>
      </c>
      <c r="AI45" s="1028">
        <v>11306145</v>
      </c>
      <c r="AJ45" s="1028">
        <v>20609701</v>
      </c>
      <c r="AK45" s="1028">
        <v>10502879</v>
      </c>
      <c r="AL45" s="1028">
        <v>19187046</v>
      </c>
      <c r="AM45" s="1033"/>
      <c r="AN45" s="1033"/>
      <c r="AO45" s="1034">
        <v>111576052</v>
      </c>
      <c r="AP45" s="1034">
        <v>194677683</v>
      </c>
      <c r="AQ45" s="1035">
        <v>3114363</v>
      </c>
      <c r="AR45" s="1035">
        <v>4882770</v>
      </c>
      <c r="AS45" s="1032">
        <v>5013265</v>
      </c>
      <c r="AT45" s="1032">
        <v>8701906</v>
      </c>
      <c r="AU45" s="1028">
        <v>17385742</v>
      </c>
      <c r="AV45" s="1028">
        <v>33342112</v>
      </c>
      <c r="AW45" s="1029">
        <v>13332199569</v>
      </c>
      <c r="AX45" s="1028">
        <v>2666146795</v>
      </c>
    </row>
    <row r="46" spans="1:50" s="1036" customFormat="1" ht="16.5">
      <c r="A46" s="1024" t="s">
        <v>220</v>
      </c>
      <c r="B46" s="1025"/>
      <c r="C46" s="1026">
        <v>643357</v>
      </c>
      <c r="D46" s="1027">
        <v>1218541</v>
      </c>
      <c r="E46" s="1028">
        <v>124080</v>
      </c>
      <c r="F46" s="1028">
        <v>147757</v>
      </c>
      <c r="G46" s="1029">
        <v>101504</v>
      </c>
      <c r="H46" s="1028">
        <v>239306</v>
      </c>
      <c r="I46" s="1028">
        <v>155719</v>
      </c>
      <c r="J46" s="1028">
        <v>1016236</v>
      </c>
      <c r="K46" s="1028">
        <v>-176461</v>
      </c>
      <c r="L46" s="1028">
        <v>-414281</v>
      </c>
      <c r="M46" s="1030">
        <v>504143</v>
      </c>
      <c r="N46" s="1030">
        <v>837620</v>
      </c>
      <c r="O46" s="1028">
        <v>463820</v>
      </c>
      <c r="P46" s="1028">
        <v>897726</v>
      </c>
      <c r="Q46" s="1031">
        <v>-155832</v>
      </c>
      <c r="R46" s="1031">
        <v>7135</v>
      </c>
      <c r="S46" s="1028">
        <v>89850</v>
      </c>
      <c r="T46" s="1028">
        <v>150473</v>
      </c>
      <c r="U46" s="1028">
        <v>-112836</v>
      </c>
      <c r="V46" s="1028">
        <v>64506</v>
      </c>
      <c r="W46" s="1028" t="s">
        <v>294</v>
      </c>
      <c r="X46" s="1028" t="s">
        <v>298</v>
      </c>
      <c r="Y46" s="1028">
        <v>5024359</v>
      </c>
      <c r="Z46" s="1028">
        <v>9536545</v>
      </c>
      <c r="AA46" s="1032">
        <v>195653</v>
      </c>
      <c r="AB46" s="1032">
        <v>646761</v>
      </c>
      <c r="AC46" s="1028">
        <v>-114148</v>
      </c>
      <c r="AD46" s="1028">
        <v>58423</v>
      </c>
      <c r="AE46" s="1028">
        <v>1352591</v>
      </c>
      <c r="AF46" s="1028">
        <v>2584699</v>
      </c>
      <c r="AG46" s="1028">
        <v>2045986</v>
      </c>
      <c r="AH46" s="1028">
        <v>3451894</v>
      </c>
      <c r="AI46" s="1028">
        <v>664900</v>
      </c>
      <c r="AJ46" s="1028">
        <v>1400600</v>
      </c>
      <c r="AK46" s="1028">
        <v>103080</v>
      </c>
      <c r="AL46" s="1028">
        <v>826469</v>
      </c>
      <c r="AM46" s="1033"/>
      <c r="AN46" s="1033"/>
      <c r="AO46" s="1034">
        <v>3489148</v>
      </c>
      <c r="AP46" s="1034">
        <v>6269515</v>
      </c>
      <c r="AQ46" s="1035">
        <v>128985</v>
      </c>
      <c r="AR46" s="1035">
        <v>216770</v>
      </c>
      <c r="AS46" s="1032">
        <v>351542</v>
      </c>
      <c r="AT46" s="1032">
        <v>336768</v>
      </c>
      <c r="AU46" s="1028">
        <v>-163530</v>
      </c>
      <c r="AV46" s="1028">
        <v>-113710</v>
      </c>
      <c r="AW46" s="1029"/>
      <c r="AX46" s="1028"/>
    </row>
    <row r="47" spans="1:50" ht="16.5">
      <c r="A47" s="492" t="s">
        <v>275</v>
      </c>
      <c r="B47" s="497"/>
      <c r="C47" s="489"/>
      <c r="D47" s="905"/>
      <c r="E47" s="490"/>
      <c r="F47" s="490"/>
      <c r="G47" s="499"/>
      <c r="H47" s="490"/>
      <c r="I47" s="490">
        <v>-55975</v>
      </c>
      <c r="J47" s="490">
        <v>-6037</v>
      </c>
      <c r="K47" s="490"/>
      <c r="L47" s="490"/>
      <c r="M47" s="502"/>
      <c r="N47" s="502"/>
      <c r="O47" s="490"/>
      <c r="P47" s="490"/>
      <c r="Q47" s="506"/>
      <c r="R47" s="506"/>
      <c r="S47" s="490"/>
      <c r="T47" s="490"/>
      <c r="U47" s="490"/>
      <c r="V47" s="490"/>
      <c r="W47" s="490"/>
      <c r="X47" s="490"/>
      <c r="Y47" s="490">
        <v>-256274</v>
      </c>
      <c r="Z47" s="490">
        <v>-547644</v>
      </c>
      <c r="AA47" s="509">
        <v>538</v>
      </c>
      <c r="AB47" s="509">
        <v>16289</v>
      </c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511"/>
      <c r="AN47" s="511"/>
      <c r="AO47" s="513"/>
      <c r="AP47" s="513"/>
      <c r="AQ47" s="515"/>
      <c r="AR47" s="515"/>
      <c r="AS47" s="509"/>
      <c r="AT47" s="509"/>
      <c r="AU47" s="490"/>
      <c r="AV47" s="490"/>
      <c r="AW47" s="499"/>
      <c r="AX47" s="490"/>
    </row>
    <row r="48" spans="1:50" ht="15.75">
      <c r="A48" s="492" t="s">
        <v>221</v>
      </c>
      <c r="B48" s="497"/>
      <c r="C48" s="488"/>
      <c r="D48" s="904"/>
      <c r="E48" s="490"/>
      <c r="F48" s="490"/>
      <c r="G48" s="499"/>
      <c r="H48" s="490"/>
      <c r="I48" s="490"/>
      <c r="J48" s="490"/>
      <c r="K48" s="490"/>
      <c r="L48" s="490"/>
      <c r="M48" s="502"/>
      <c r="N48" s="502"/>
      <c r="O48" s="490"/>
      <c r="P48" s="490"/>
      <c r="Q48" s="505"/>
      <c r="R48" s="505"/>
      <c r="S48" s="490"/>
      <c r="T48" s="490"/>
      <c r="U48" s="490"/>
      <c r="V48" s="490"/>
      <c r="W48" s="490"/>
      <c r="X48" s="490"/>
      <c r="Y48" s="490"/>
      <c r="Z48" s="490"/>
      <c r="AA48" s="509"/>
      <c r="AB48" s="509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511"/>
      <c r="AN48" s="511"/>
      <c r="AO48" s="476"/>
      <c r="AP48" s="476"/>
      <c r="AQ48" s="515"/>
      <c r="AR48" s="515"/>
      <c r="AS48" s="509"/>
      <c r="AT48" s="509"/>
      <c r="AU48" s="490"/>
      <c r="AV48" s="490"/>
      <c r="AW48" s="499"/>
      <c r="AX48" s="490"/>
    </row>
    <row r="49" spans="1:50" ht="15.75">
      <c r="A49" s="492" t="s">
        <v>253</v>
      </c>
      <c r="B49" s="497"/>
      <c r="C49" s="488"/>
      <c r="D49" s="904"/>
      <c r="E49" s="490"/>
      <c r="F49" s="490"/>
      <c r="G49" s="499"/>
      <c r="H49" s="490"/>
      <c r="I49" s="490"/>
      <c r="J49" s="490"/>
      <c r="K49" s="490"/>
      <c r="L49" s="490"/>
      <c r="M49" s="502"/>
      <c r="N49" s="502"/>
      <c r="O49" s="490"/>
      <c r="P49" s="490"/>
      <c r="Q49" s="505"/>
      <c r="R49" s="505"/>
      <c r="S49" s="490"/>
      <c r="T49" s="490"/>
      <c r="U49" s="490"/>
      <c r="V49" s="490"/>
      <c r="W49" s="490"/>
      <c r="X49" s="490"/>
      <c r="Y49" s="490"/>
      <c r="Z49" s="490"/>
      <c r="AA49" s="509"/>
      <c r="AB49" s="509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511"/>
      <c r="AN49" s="511"/>
      <c r="AO49" s="476"/>
      <c r="AP49" s="476"/>
      <c r="AQ49" s="515"/>
      <c r="AR49" s="515"/>
      <c r="AS49" s="509"/>
      <c r="AT49" s="509"/>
      <c r="AU49" s="490"/>
      <c r="AV49" s="490"/>
      <c r="AW49" s="499"/>
      <c r="AX49" s="490"/>
    </row>
    <row r="50" spans="1:50" ht="15.75">
      <c r="A50" s="427" t="s">
        <v>222</v>
      </c>
      <c r="B50" s="497"/>
      <c r="C50" s="488"/>
      <c r="D50" s="904"/>
      <c r="E50" s="490"/>
      <c r="F50" s="490"/>
      <c r="G50" s="499"/>
      <c r="H50" s="490"/>
      <c r="I50" s="490"/>
      <c r="J50" s="490"/>
      <c r="K50" s="490"/>
      <c r="L50" s="490"/>
      <c r="M50" s="502"/>
      <c r="N50" s="502"/>
      <c r="O50" s="490"/>
      <c r="P50" s="490"/>
      <c r="Q50" s="505"/>
      <c r="R50" s="505"/>
      <c r="S50" s="490"/>
      <c r="T50" s="490"/>
      <c r="U50" s="490"/>
      <c r="V50" s="490"/>
      <c r="W50" s="490"/>
      <c r="X50" s="490"/>
      <c r="Y50" s="490"/>
      <c r="Z50" s="490"/>
      <c r="AA50" s="509"/>
      <c r="AB50" s="509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511"/>
      <c r="AN50" s="511"/>
      <c r="AO50" s="512">
        <v>3489148</v>
      </c>
      <c r="AP50" s="512">
        <v>9085721</v>
      </c>
      <c r="AQ50" s="515"/>
      <c r="AR50" s="515"/>
      <c r="AS50" s="509"/>
      <c r="AT50" s="509"/>
      <c r="AU50" s="490"/>
      <c r="AV50" s="490"/>
      <c r="AW50" s="499"/>
      <c r="AX50" s="490"/>
    </row>
    <row r="51" spans="1:50" ht="16.5">
      <c r="A51" s="492" t="s">
        <v>135</v>
      </c>
      <c r="B51" s="497"/>
      <c r="C51" s="489"/>
      <c r="D51" s="905"/>
      <c r="E51" s="491"/>
      <c r="F51" s="491"/>
      <c r="G51" s="500"/>
      <c r="H51" s="491"/>
      <c r="I51" s="491"/>
      <c r="J51" s="491"/>
      <c r="K51" s="491"/>
      <c r="L51" s="491"/>
      <c r="M51" s="503"/>
      <c r="N51" s="503"/>
      <c r="O51" s="491"/>
      <c r="P51" s="491"/>
      <c r="Q51" s="506"/>
      <c r="R51" s="506"/>
      <c r="S51" s="491"/>
      <c r="T51" s="491"/>
      <c r="U51" s="491"/>
      <c r="V51" s="491"/>
      <c r="W51" s="491"/>
      <c r="X51" s="491"/>
      <c r="Y51" s="491"/>
      <c r="Z51" s="491"/>
      <c r="AA51" s="490"/>
      <c r="AB51" s="490"/>
      <c r="AC51" s="491"/>
      <c r="AD51" s="491"/>
      <c r="AE51" s="510"/>
      <c r="AF51" s="510"/>
      <c r="AG51" s="491"/>
      <c r="AH51" s="491"/>
      <c r="AI51" s="491"/>
      <c r="AJ51" s="491"/>
      <c r="AK51" s="491"/>
      <c r="AL51" s="491"/>
      <c r="AM51" s="511"/>
      <c r="AN51" s="511"/>
      <c r="AO51" s="476"/>
      <c r="AP51" s="476"/>
      <c r="AQ51" s="515"/>
      <c r="AR51" s="515"/>
      <c r="AS51" s="490"/>
      <c r="AT51" s="490"/>
      <c r="AU51" s="491"/>
      <c r="AV51" s="491"/>
      <c r="AW51" s="500"/>
      <c r="AX51" s="491"/>
    </row>
    <row r="52" spans="1:50" ht="15.75">
      <c r="A52" s="427" t="s">
        <v>223</v>
      </c>
      <c r="B52" s="497"/>
      <c r="C52" s="488">
        <v>637430</v>
      </c>
      <c r="D52" s="904">
        <v>1200802</v>
      </c>
      <c r="E52" s="490"/>
      <c r="F52" s="490"/>
      <c r="G52" s="499"/>
      <c r="H52" s="490"/>
      <c r="I52" s="490">
        <v>229415</v>
      </c>
      <c r="J52" s="490">
        <v>277934</v>
      </c>
      <c r="K52" s="490">
        <v>-351033</v>
      </c>
      <c r="L52" s="490">
        <v>-746000</v>
      </c>
      <c r="M52" s="502"/>
      <c r="N52" s="502"/>
      <c r="O52" s="490">
        <v>463820</v>
      </c>
      <c r="P52" s="490">
        <v>160696</v>
      </c>
      <c r="Q52" s="507">
        <v>-161438</v>
      </c>
      <c r="R52" s="507"/>
      <c r="S52" s="490"/>
      <c r="T52" s="490"/>
      <c r="U52" s="490"/>
      <c r="V52" s="490"/>
      <c r="W52" s="490">
        <v>2203002</v>
      </c>
      <c r="X52" s="490">
        <v>5706308</v>
      </c>
      <c r="Y52" s="490">
        <v>3965685</v>
      </c>
      <c r="Z52" s="490">
        <v>7654483</v>
      </c>
      <c r="AA52" s="509"/>
      <c r="AB52" s="509"/>
      <c r="AC52" s="490">
        <v>15797</v>
      </c>
      <c r="AD52" s="490">
        <v>70821</v>
      </c>
      <c r="AE52" s="490"/>
      <c r="AF52" s="490"/>
      <c r="AG52" s="490"/>
      <c r="AH52" s="490">
        <v>1181528</v>
      </c>
      <c r="AI52" s="490">
        <v>145643</v>
      </c>
      <c r="AJ52" s="490">
        <v>252787</v>
      </c>
      <c r="AK52" s="490"/>
      <c r="AL52" s="490"/>
      <c r="AM52" s="511"/>
      <c r="AN52" s="511"/>
      <c r="AO52" s="512">
        <v>554983</v>
      </c>
      <c r="AP52" s="512">
        <v>2709938</v>
      </c>
      <c r="AQ52" s="515"/>
      <c r="AR52" s="515"/>
      <c r="AS52" s="509">
        <v>188370</v>
      </c>
      <c r="AT52" s="509">
        <v>407933</v>
      </c>
      <c r="AU52" s="490">
        <v>166402</v>
      </c>
      <c r="AV52" s="490">
        <v>166402</v>
      </c>
      <c r="AW52" s="499"/>
      <c r="AX52" s="490"/>
    </row>
    <row r="53" spans="1:50" ht="15.75">
      <c r="A53" s="427" t="s">
        <v>245</v>
      </c>
      <c r="B53" s="497"/>
      <c r="C53" s="488"/>
      <c r="D53" s="904"/>
      <c r="E53" s="490">
        <v>6340</v>
      </c>
      <c r="F53" s="490">
        <v>-59809</v>
      </c>
      <c r="G53" s="499">
        <v>71633</v>
      </c>
      <c r="H53" s="490">
        <v>180944</v>
      </c>
      <c r="I53" s="490"/>
      <c r="J53" s="490"/>
      <c r="K53" s="490"/>
      <c r="L53" s="490"/>
      <c r="M53" s="502">
        <v>358510</v>
      </c>
      <c r="N53" s="502">
        <v>571746</v>
      </c>
      <c r="O53" s="490"/>
      <c r="P53" s="490"/>
      <c r="Q53" s="507">
        <v>3129</v>
      </c>
      <c r="R53" s="507">
        <v>3129</v>
      </c>
      <c r="S53" s="490">
        <v>1475657</v>
      </c>
      <c r="T53" s="490">
        <v>1415034</v>
      </c>
      <c r="U53" s="490">
        <v>-134307</v>
      </c>
      <c r="V53" s="490">
        <v>15596</v>
      </c>
      <c r="W53" s="490"/>
      <c r="X53" s="490"/>
      <c r="Y53" s="490"/>
      <c r="Z53" s="490"/>
      <c r="AA53" s="509">
        <v>425</v>
      </c>
      <c r="AB53" s="509"/>
      <c r="AC53" s="490">
        <v>-185952</v>
      </c>
      <c r="AD53" s="490">
        <v>-185952</v>
      </c>
      <c r="AE53" s="490"/>
      <c r="AF53" s="490"/>
      <c r="AG53" s="490"/>
      <c r="AH53" s="490"/>
      <c r="AI53" s="490"/>
      <c r="AJ53" s="490"/>
      <c r="AK53" s="490"/>
      <c r="AL53" s="490"/>
      <c r="AM53" s="511"/>
      <c r="AN53" s="511"/>
      <c r="AO53" s="512"/>
      <c r="AP53" s="512"/>
      <c r="AQ53" s="515"/>
      <c r="AR53" s="515"/>
      <c r="AS53" s="509"/>
      <c r="AT53" s="509"/>
      <c r="AU53" s="490"/>
      <c r="AV53" s="490"/>
      <c r="AW53" s="499"/>
      <c r="AX53" s="490"/>
    </row>
    <row r="54" spans="1:50" ht="15.75">
      <c r="A54" s="427" t="s">
        <v>224</v>
      </c>
      <c r="B54" s="497"/>
      <c r="C54" s="488"/>
      <c r="D54" s="904"/>
      <c r="E54" s="490"/>
      <c r="F54" s="490"/>
      <c r="G54" s="499"/>
      <c r="H54" s="490"/>
      <c r="I54" s="490"/>
      <c r="J54" s="490"/>
      <c r="K54" s="490"/>
      <c r="L54" s="490"/>
      <c r="M54" s="502"/>
      <c r="N54" s="502"/>
      <c r="O54" s="490"/>
      <c r="P54" s="490"/>
      <c r="Q54" s="507"/>
      <c r="R54" s="507"/>
      <c r="S54" s="490"/>
      <c r="T54" s="490"/>
      <c r="U54" s="490"/>
      <c r="V54" s="490"/>
      <c r="W54" s="490"/>
      <c r="X54" s="490"/>
      <c r="Y54" s="490"/>
      <c r="Z54" s="490"/>
      <c r="AA54" s="509"/>
      <c r="AB54" s="509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511"/>
      <c r="AN54" s="511"/>
      <c r="AO54" s="476"/>
      <c r="AP54" s="476"/>
      <c r="AQ54" s="515"/>
      <c r="AR54" s="515"/>
      <c r="AS54" s="509"/>
      <c r="AT54" s="509"/>
      <c r="AU54" s="490"/>
      <c r="AV54" s="490"/>
      <c r="AW54" s="499"/>
      <c r="AX54" s="490"/>
    </row>
    <row r="55" spans="1:50" ht="15.75">
      <c r="A55" s="427" t="s">
        <v>225</v>
      </c>
      <c r="B55" s="497"/>
      <c r="C55" s="488">
        <v>5927</v>
      </c>
      <c r="D55" s="904">
        <v>17739</v>
      </c>
      <c r="E55" s="490">
        <v>117740</v>
      </c>
      <c r="F55" s="490">
        <v>207566</v>
      </c>
      <c r="G55" s="499">
        <v>29871</v>
      </c>
      <c r="H55" s="490">
        <v>58362</v>
      </c>
      <c r="I55" s="490">
        <v>-17721</v>
      </c>
      <c r="J55" s="490">
        <v>744339</v>
      </c>
      <c r="K55" s="490">
        <v>174572</v>
      </c>
      <c r="L55" s="490">
        <v>331719</v>
      </c>
      <c r="M55" s="502">
        <v>145633</v>
      </c>
      <c r="N55" s="502">
        <v>265874</v>
      </c>
      <c r="O55" s="490"/>
      <c r="P55" s="490">
        <v>-41729</v>
      </c>
      <c r="Q55" s="507">
        <v>2477</v>
      </c>
      <c r="R55" s="507">
        <v>4006</v>
      </c>
      <c r="S55" s="490"/>
      <c r="T55" s="490"/>
      <c r="U55" s="490">
        <v>21471</v>
      </c>
      <c r="V55" s="490">
        <v>48910</v>
      </c>
      <c r="W55" s="490">
        <v>-73608</v>
      </c>
      <c r="X55" s="490">
        <v>187830</v>
      </c>
      <c r="Y55" s="490">
        <v>801952</v>
      </c>
      <c r="Z55" s="490">
        <v>1333972</v>
      </c>
      <c r="AA55" s="509">
        <v>194690</v>
      </c>
      <c r="AB55" s="509">
        <v>630472</v>
      </c>
      <c r="AC55" s="490">
        <v>56006</v>
      </c>
      <c r="AD55" s="490">
        <v>173554</v>
      </c>
      <c r="AE55" s="490">
        <v>1352591</v>
      </c>
      <c r="AF55" s="490">
        <v>2584699</v>
      </c>
      <c r="AG55" s="490"/>
      <c r="AH55" s="490">
        <v>22497702</v>
      </c>
      <c r="AI55" s="490">
        <v>519256</v>
      </c>
      <c r="AJ55" s="490">
        <v>1147813</v>
      </c>
      <c r="AK55" s="490">
        <v>14657</v>
      </c>
      <c r="AL55" s="490">
        <v>738046</v>
      </c>
      <c r="AM55" s="511"/>
      <c r="AN55" s="511"/>
      <c r="AO55" s="512">
        <v>2934165</v>
      </c>
      <c r="AP55" s="512">
        <v>6375782</v>
      </c>
      <c r="AQ55" s="515">
        <v>298403</v>
      </c>
      <c r="AR55" s="515">
        <v>298403</v>
      </c>
      <c r="AS55" s="509">
        <v>128432</v>
      </c>
      <c r="AT55" s="509">
        <v>186342</v>
      </c>
      <c r="AU55" s="490">
        <v>-329932</v>
      </c>
      <c r="AV55" s="490">
        <v>-280112</v>
      </c>
      <c r="AW55" s="499"/>
      <c r="AX55" s="490"/>
    </row>
    <row r="56" spans="1:50" s="1036" customFormat="1" ht="16.5">
      <c r="A56" s="1024" t="s">
        <v>276</v>
      </c>
      <c r="B56" s="1025"/>
      <c r="C56" s="1026">
        <f>C46</f>
        <v>643357</v>
      </c>
      <c r="D56" s="1026">
        <f>D46</f>
        <v>1218541</v>
      </c>
      <c r="E56" s="1026">
        <f aca="true" t="shared" si="2" ref="E56:AX56">E46</f>
        <v>124080</v>
      </c>
      <c r="F56" s="1026">
        <f t="shared" si="2"/>
        <v>147757</v>
      </c>
      <c r="G56" s="1026">
        <f t="shared" si="2"/>
        <v>101504</v>
      </c>
      <c r="H56" s="1026">
        <f t="shared" si="2"/>
        <v>239306</v>
      </c>
      <c r="I56" s="1026">
        <v>211694</v>
      </c>
      <c r="J56" s="1026">
        <v>1022273</v>
      </c>
      <c r="K56" s="1026">
        <f t="shared" si="2"/>
        <v>-176461</v>
      </c>
      <c r="L56" s="1026">
        <f t="shared" si="2"/>
        <v>-414281</v>
      </c>
      <c r="M56" s="1026">
        <f t="shared" si="2"/>
        <v>504143</v>
      </c>
      <c r="N56" s="1026">
        <f t="shared" si="2"/>
        <v>837620</v>
      </c>
      <c r="O56" s="1026">
        <f t="shared" si="2"/>
        <v>463820</v>
      </c>
      <c r="P56" s="1026">
        <f t="shared" si="2"/>
        <v>897726</v>
      </c>
      <c r="Q56" s="1026">
        <f t="shared" si="2"/>
        <v>-155832</v>
      </c>
      <c r="R56" s="1026">
        <f t="shared" si="2"/>
        <v>7135</v>
      </c>
      <c r="S56" s="1026">
        <f t="shared" si="2"/>
        <v>89850</v>
      </c>
      <c r="T56" s="1026">
        <f t="shared" si="2"/>
        <v>150473</v>
      </c>
      <c r="U56" s="1026">
        <f t="shared" si="2"/>
        <v>-112836</v>
      </c>
      <c r="V56" s="1026">
        <f t="shared" si="2"/>
        <v>64506</v>
      </c>
      <c r="W56" s="1026" t="str">
        <f t="shared" si="2"/>
        <v>21,29,394</v>
      </c>
      <c r="X56" s="1026" t="s">
        <v>298</v>
      </c>
      <c r="Y56" s="1026">
        <v>4767637</v>
      </c>
      <c r="Z56" s="1026">
        <v>8988455</v>
      </c>
      <c r="AA56" s="1026">
        <v>195115</v>
      </c>
      <c r="AB56" s="1026">
        <v>630472</v>
      </c>
      <c r="AC56" s="1026">
        <f t="shared" si="2"/>
        <v>-114148</v>
      </c>
      <c r="AD56" s="1026">
        <f t="shared" si="2"/>
        <v>58423</v>
      </c>
      <c r="AE56" s="1026">
        <f t="shared" si="2"/>
        <v>1352591</v>
      </c>
      <c r="AF56" s="1026">
        <f t="shared" si="2"/>
        <v>2584699</v>
      </c>
      <c r="AG56" s="1026">
        <f t="shared" si="2"/>
        <v>2045986</v>
      </c>
      <c r="AH56" s="1026">
        <f>AH46</f>
        <v>3451894</v>
      </c>
      <c r="AI56" s="1026">
        <f t="shared" si="2"/>
        <v>664900</v>
      </c>
      <c r="AJ56" s="1026">
        <f t="shared" si="2"/>
        <v>1400600</v>
      </c>
      <c r="AK56" s="1026">
        <f t="shared" si="2"/>
        <v>103080</v>
      </c>
      <c r="AL56" s="1026">
        <f t="shared" si="2"/>
        <v>826469</v>
      </c>
      <c r="AM56" s="1026">
        <f>AM46</f>
        <v>0</v>
      </c>
      <c r="AN56" s="1026">
        <f>AN46</f>
        <v>0</v>
      </c>
      <c r="AO56" s="1026">
        <f t="shared" si="2"/>
        <v>3489148</v>
      </c>
      <c r="AP56" s="1026">
        <f t="shared" si="2"/>
        <v>6269515</v>
      </c>
      <c r="AQ56" s="1026">
        <v>298403</v>
      </c>
      <c r="AR56" s="1026">
        <v>298403</v>
      </c>
      <c r="AS56" s="1026">
        <v>316802</v>
      </c>
      <c r="AT56" s="1026">
        <v>594275</v>
      </c>
      <c r="AU56" s="1026">
        <f t="shared" si="2"/>
        <v>-163530</v>
      </c>
      <c r="AV56" s="1026">
        <f t="shared" si="2"/>
        <v>-113710</v>
      </c>
      <c r="AW56" s="1026">
        <f t="shared" si="2"/>
        <v>0</v>
      </c>
      <c r="AX56" s="1026">
        <f t="shared" si="2"/>
        <v>0</v>
      </c>
    </row>
    <row r="57" spans="1:50" ht="16.5">
      <c r="A57" s="427" t="s">
        <v>226</v>
      </c>
      <c r="B57" s="497"/>
      <c r="C57" s="489">
        <f>7582+355</f>
        <v>7937</v>
      </c>
      <c r="D57" s="905">
        <v>17361</v>
      </c>
      <c r="E57" s="491">
        <v>186</v>
      </c>
      <c r="F57" s="491">
        <v>579</v>
      </c>
      <c r="G57" s="500">
        <v>1584</v>
      </c>
      <c r="H57" s="491">
        <v>6935</v>
      </c>
      <c r="I57" s="491">
        <v>270353</v>
      </c>
      <c r="J57" s="491">
        <v>443247</v>
      </c>
      <c r="K57" s="491"/>
      <c r="L57" s="491"/>
      <c r="M57" s="503">
        <v>2626</v>
      </c>
      <c r="N57" s="503">
        <v>7200</v>
      </c>
      <c r="O57" s="491">
        <v>20</v>
      </c>
      <c r="P57" s="491">
        <v>67</v>
      </c>
      <c r="Q57" s="135">
        <v>143</v>
      </c>
      <c r="R57" s="135">
        <v>213</v>
      </c>
      <c r="S57" s="491"/>
      <c r="T57" s="491"/>
      <c r="U57" s="491">
        <f>913+2608</f>
        <v>3521</v>
      </c>
      <c r="V57" s="491">
        <f>2763+4676</f>
        <v>7439</v>
      </c>
      <c r="W57" s="491">
        <f>80558+2075965</f>
        <v>2156523</v>
      </c>
      <c r="X57" s="491">
        <f>243369+3379059</f>
        <v>3622428</v>
      </c>
      <c r="Y57" s="491"/>
      <c r="Z57" s="491"/>
      <c r="AA57" s="508"/>
      <c r="AB57" s="508"/>
      <c r="AC57" s="491"/>
      <c r="AD57" s="491"/>
      <c r="AE57" s="510">
        <v>58899</v>
      </c>
      <c r="AF57" s="510">
        <v>101341</v>
      </c>
      <c r="AG57" s="491"/>
      <c r="AH57" s="491">
        <v>7452</v>
      </c>
      <c r="AI57" s="491">
        <v>6135</v>
      </c>
      <c r="AJ57" s="491">
        <v>15335</v>
      </c>
      <c r="AK57" s="491">
        <v>1490</v>
      </c>
      <c r="AL57" s="491">
        <v>2793</v>
      </c>
      <c r="AM57" s="511"/>
      <c r="AN57" s="511"/>
      <c r="AO57" s="512">
        <v>125418</v>
      </c>
      <c r="AP57" s="512">
        <v>191613</v>
      </c>
      <c r="AQ57" s="515">
        <v>846</v>
      </c>
      <c r="AR57" s="515">
        <v>2071</v>
      </c>
      <c r="AS57" s="490">
        <v>13</v>
      </c>
      <c r="AT57" s="490">
        <v>15</v>
      </c>
      <c r="AU57" s="491"/>
      <c r="AV57" s="491"/>
      <c r="AW57" s="500"/>
      <c r="AX57" s="491"/>
    </row>
    <row r="58" spans="1:50" ht="15.75">
      <c r="A58" s="427" t="s">
        <v>227</v>
      </c>
      <c r="B58" s="497"/>
      <c r="C58" s="488">
        <v>643357</v>
      </c>
      <c r="D58" s="904">
        <v>646</v>
      </c>
      <c r="E58" s="490"/>
      <c r="F58" s="490"/>
      <c r="G58" s="499"/>
      <c r="H58" s="490"/>
      <c r="I58" s="490"/>
      <c r="J58" s="490"/>
      <c r="K58" s="490"/>
      <c r="L58" s="490"/>
      <c r="M58" s="502"/>
      <c r="N58" s="502"/>
      <c r="O58" s="490"/>
      <c r="P58" s="490"/>
      <c r="Q58" s="507"/>
      <c r="R58" s="507"/>
      <c r="S58" s="490"/>
      <c r="T58" s="490"/>
      <c r="U58" s="490"/>
      <c r="V58" s="490"/>
      <c r="W58" s="490"/>
      <c r="X58" s="490"/>
      <c r="Y58" s="490"/>
      <c r="Z58" s="490"/>
      <c r="AA58" s="509"/>
      <c r="AB58" s="509"/>
      <c r="AC58" s="490"/>
      <c r="AD58" s="490"/>
      <c r="AE58" s="490"/>
      <c r="AF58" s="490"/>
      <c r="AG58" s="490"/>
      <c r="AH58" s="490">
        <v>12406200</v>
      </c>
      <c r="AI58" s="490"/>
      <c r="AJ58" s="490"/>
      <c r="AK58" s="490"/>
      <c r="AL58" s="490"/>
      <c r="AM58" s="511"/>
      <c r="AN58" s="511"/>
      <c r="AO58" s="476"/>
      <c r="AP58" s="476"/>
      <c r="AQ58" s="515">
        <v>47164</v>
      </c>
      <c r="AR58" s="515">
        <v>758978</v>
      </c>
      <c r="AS58" s="509"/>
      <c r="AT58" s="509"/>
      <c r="AU58" s="490"/>
      <c r="AV58" s="490"/>
      <c r="AW58" s="499"/>
      <c r="AX58" s="490"/>
    </row>
    <row r="59" spans="1:50" ht="16.5" thickBot="1">
      <c r="A59" s="720" t="s">
        <v>228</v>
      </c>
      <c r="B59" s="721"/>
      <c r="C59" s="722"/>
      <c r="D59" s="906">
        <v>1218541</v>
      </c>
      <c r="E59" s="723">
        <v>124080</v>
      </c>
      <c r="F59" s="723">
        <v>147757</v>
      </c>
      <c r="G59" s="724">
        <v>101508</v>
      </c>
      <c r="H59" s="723">
        <v>239306</v>
      </c>
      <c r="I59" s="723">
        <v>-17721</v>
      </c>
      <c r="J59" s="723">
        <v>744339</v>
      </c>
      <c r="K59" s="723"/>
      <c r="L59" s="723"/>
      <c r="M59" s="725">
        <v>504143</v>
      </c>
      <c r="N59" s="725">
        <v>837620</v>
      </c>
      <c r="O59" s="723">
        <v>463820</v>
      </c>
      <c r="P59" s="723">
        <v>897726</v>
      </c>
      <c r="Q59" s="726">
        <v>-155832</v>
      </c>
      <c r="R59" s="726">
        <v>7135</v>
      </c>
      <c r="S59" s="723"/>
      <c r="T59" s="723"/>
      <c r="U59" s="723">
        <v>-112836</v>
      </c>
      <c r="V59" s="723">
        <v>64506</v>
      </c>
      <c r="W59" s="723">
        <v>2129394</v>
      </c>
      <c r="X59" s="723">
        <v>5894138</v>
      </c>
      <c r="Y59" s="723"/>
      <c r="Z59" s="723"/>
      <c r="AA59" s="727"/>
      <c r="AB59" s="727"/>
      <c r="AC59" s="723"/>
      <c r="AD59" s="723"/>
      <c r="AE59" s="723">
        <v>1352591</v>
      </c>
      <c r="AF59" s="723">
        <v>2584699</v>
      </c>
      <c r="AG59" s="723"/>
      <c r="AH59" s="723">
        <v>25949596</v>
      </c>
      <c r="AI59" s="723">
        <v>664899</v>
      </c>
      <c r="AJ59" s="723">
        <v>1400600</v>
      </c>
      <c r="AK59" s="723">
        <v>103080</v>
      </c>
      <c r="AL59" s="723">
        <v>826469</v>
      </c>
      <c r="AM59" s="728"/>
      <c r="AN59" s="728"/>
      <c r="AO59" s="729">
        <v>3489148</v>
      </c>
      <c r="AP59" s="729">
        <v>6269515</v>
      </c>
      <c r="AQ59" s="730">
        <v>128985</v>
      </c>
      <c r="AR59" s="730">
        <v>216770</v>
      </c>
      <c r="AS59" s="727">
        <v>351542</v>
      </c>
      <c r="AT59" s="727">
        <v>336768</v>
      </c>
      <c r="AU59" s="730">
        <v>-163530</v>
      </c>
      <c r="AV59" s="730">
        <v>-113710</v>
      </c>
      <c r="AW59" s="724"/>
      <c r="AX59" s="723"/>
    </row>
    <row r="60" spans="1:50" s="1036" customFormat="1" ht="17.25" thickBot="1">
      <c r="A60" s="1037" t="s">
        <v>229</v>
      </c>
      <c r="B60" s="1038"/>
      <c r="C60" s="1039">
        <v>651294</v>
      </c>
      <c r="D60" s="1040">
        <v>1236548</v>
      </c>
      <c r="E60" s="1041">
        <v>124266</v>
      </c>
      <c r="F60" s="1041">
        <v>148336</v>
      </c>
      <c r="G60" s="1042">
        <v>103092</v>
      </c>
      <c r="H60" s="1041">
        <v>246241</v>
      </c>
      <c r="I60" s="1041">
        <v>252632</v>
      </c>
      <c r="J60" s="1041">
        <v>1187586</v>
      </c>
      <c r="K60" s="1041"/>
      <c r="L60" s="1041"/>
      <c r="M60" s="1043">
        <v>506769</v>
      </c>
      <c r="N60" s="1043">
        <v>844820</v>
      </c>
      <c r="O60" s="1041">
        <v>463840</v>
      </c>
      <c r="P60" s="1041">
        <v>897793</v>
      </c>
      <c r="Q60" s="1044">
        <v>-155689</v>
      </c>
      <c r="R60" s="1044">
        <v>7348</v>
      </c>
      <c r="S60" s="1041"/>
      <c r="T60" s="1041"/>
      <c r="U60" s="1041">
        <v>-109315</v>
      </c>
      <c r="V60" s="1041">
        <v>71945</v>
      </c>
      <c r="W60" s="1041">
        <v>4285917</v>
      </c>
      <c r="X60" s="1041" t="s">
        <v>299</v>
      </c>
      <c r="Y60" s="1041"/>
      <c r="Z60" s="1041"/>
      <c r="AA60" s="1045"/>
      <c r="AB60" s="1045"/>
      <c r="AC60" s="1041"/>
      <c r="AD60" s="1041"/>
      <c r="AE60" s="1041">
        <v>1411490</v>
      </c>
      <c r="AF60" s="1041">
        <v>2686040</v>
      </c>
      <c r="AG60" s="1041"/>
      <c r="AH60" s="1041">
        <v>38363248</v>
      </c>
      <c r="AI60" s="1041">
        <v>671034</v>
      </c>
      <c r="AJ60" s="1041">
        <v>1415935</v>
      </c>
      <c r="AK60" s="1041">
        <v>104570</v>
      </c>
      <c r="AL60" s="1041">
        <v>829262</v>
      </c>
      <c r="AM60" s="1046"/>
      <c r="AN60" s="1046"/>
      <c r="AO60" s="1047">
        <v>3614566</v>
      </c>
      <c r="AP60" s="1047">
        <v>6461128</v>
      </c>
      <c r="AQ60" s="1048">
        <v>176995</v>
      </c>
      <c r="AR60" s="1048">
        <v>977819</v>
      </c>
      <c r="AS60" s="1045">
        <v>351555</v>
      </c>
      <c r="AT60" s="1045">
        <v>336783</v>
      </c>
      <c r="AU60" s="1041">
        <f>AU59</f>
        <v>-163530</v>
      </c>
      <c r="AV60" s="1041">
        <f>AV59</f>
        <v>-113710</v>
      </c>
      <c r="AW60" s="1042"/>
      <c r="AX60" s="1041"/>
    </row>
  </sheetData>
  <sheetProtection/>
  <mergeCells count="26"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S203"/>
  <sheetViews>
    <sheetView zoomScalePageLayoutView="0" workbookViewId="0" topLeftCell="A1">
      <pane xSplit="1" topLeftCell="B1" activePane="topRight" state="frozen"/>
      <selection pane="topLeft" activeCell="A2" sqref="A2"/>
      <selection pane="topRight" activeCell="F17" sqref="F17"/>
    </sheetView>
  </sheetViews>
  <sheetFormatPr defaultColWidth="9.140625" defaultRowHeight="15"/>
  <cols>
    <col min="1" max="1" width="69.8515625" style="1168" bestFit="1" customWidth="1"/>
    <col min="2" max="2" width="8.140625" style="1168" customWidth="1"/>
    <col min="3" max="3" width="9.421875" style="1168" customWidth="1"/>
    <col min="4" max="4" width="9.28125" style="1168" customWidth="1"/>
    <col min="5" max="5" width="8.8515625" style="1168" customWidth="1"/>
    <col min="6" max="6" width="8.28125" style="1168" customWidth="1"/>
    <col min="7" max="7" width="7.7109375" style="1168" customWidth="1"/>
    <col min="8" max="8" width="7.7109375" style="1168" bestFit="1" customWidth="1"/>
    <col min="9" max="9" width="8.7109375" style="1168" customWidth="1"/>
    <col min="10" max="10" width="9.00390625" style="1168" customWidth="1"/>
    <col min="11" max="11" width="7.140625" style="1168" customWidth="1"/>
    <col min="12" max="12" width="9.00390625" style="1168" bestFit="1" customWidth="1"/>
    <col min="13" max="13" width="10.7109375" style="1168" customWidth="1"/>
    <col min="14" max="14" width="9.8515625" style="1168" customWidth="1"/>
    <col min="15" max="15" width="7.28125" style="1168" customWidth="1"/>
    <col min="16" max="16" width="10.7109375" style="1168" bestFit="1" customWidth="1"/>
    <col min="17" max="17" width="9.57421875" style="1168" bestFit="1" customWidth="1"/>
    <col min="18" max="18" width="8.00390625" style="1168" bestFit="1" customWidth="1"/>
    <col min="19" max="20" width="7.140625" style="1168" bestFit="1" customWidth="1"/>
    <col min="21" max="22" width="9.57421875" style="1168" bestFit="1" customWidth="1"/>
    <col min="23" max="23" width="8.57421875" style="1168" customWidth="1"/>
    <col min="24" max="24" width="10.28125" style="1168" bestFit="1" customWidth="1"/>
    <col min="25" max="25" width="10.8515625" style="1168" bestFit="1" customWidth="1"/>
    <col min="26" max="26" width="10.7109375" style="1168" bestFit="1" customWidth="1"/>
    <col min="27" max="27" width="7.140625" style="1168" bestFit="1" customWidth="1"/>
    <col min="28" max="28" width="10.28125" style="1168" bestFit="1" customWidth="1"/>
    <col min="29" max="29" width="14.28125" style="1168" bestFit="1" customWidth="1"/>
    <col min="30" max="30" width="8.00390625" style="1168" bestFit="1" customWidth="1"/>
    <col min="31" max="32" width="7.7109375" style="1168" bestFit="1" customWidth="1"/>
    <col min="33" max="33" width="9.00390625" style="1168" customWidth="1"/>
    <col min="34" max="34" width="9.57421875" style="1168" bestFit="1" customWidth="1"/>
    <col min="35" max="36" width="7.140625" style="1168" bestFit="1" customWidth="1"/>
    <col min="37" max="37" width="12.421875" style="1168" bestFit="1" customWidth="1"/>
    <col min="38" max="39" width="7.140625" style="1168" bestFit="1" customWidth="1"/>
    <col min="40" max="40" width="8.28125" style="1168" bestFit="1" customWidth="1"/>
    <col min="41" max="41" width="10.28125" style="1168" bestFit="1" customWidth="1"/>
    <col min="42" max="42" width="11.140625" style="1168" customWidth="1"/>
    <col min="43" max="43" width="9.00390625" style="1168" bestFit="1" customWidth="1"/>
    <col min="44" max="44" width="10.00390625" style="1168" customWidth="1"/>
    <col min="45" max="45" width="10.8515625" style="1168" bestFit="1" customWidth="1"/>
    <col min="46" max="46" width="10.28125" style="1168" bestFit="1" customWidth="1"/>
    <col min="47" max="47" width="7.7109375" style="1168" bestFit="1" customWidth="1"/>
    <col min="48" max="48" width="7.7109375" style="1168" customWidth="1"/>
    <col min="49" max="49" width="12.421875" style="1168" bestFit="1" customWidth="1"/>
    <col min="50" max="50" width="7.28125" style="1168" bestFit="1" customWidth="1"/>
    <col min="51" max="51" width="8.00390625" style="1168" customWidth="1"/>
    <col min="52" max="52" width="9.8515625" style="1168" customWidth="1"/>
    <col min="53" max="53" width="9.140625" style="1168" customWidth="1"/>
    <col min="54" max="54" width="10.140625" style="1168" customWidth="1"/>
    <col min="55" max="55" width="7.7109375" style="1168" bestFit="1" customWidth="1"/>
    <col min="56" max="56" width="10.28125" style="1168" bestFit="1" customWidth="1"/>
    <col min="57" max="57" width="12.57421875" style="1168" customWidth="1"/>
    <col min="58" max="58" width="10.57421875" style="1168" customWidth="1"/>
    <col min="59" max="59" width="8.8515625" style="1168" customWidth="1"/>
    <col min="60" max="60" width="9.7109375" style="1168" customWidth="1"/>
    <col min="61" max="61" width="12.421875" style="1168" customWidth="1"/>
    <col min="62" max="62" width="7.7109375" style="1168" customWidth="1"/>
    <col min="63" max="64" width="7.7109375" style="1168" bestFit="1" customWidth="1"/>
    <col min="65" max="65" width="10.28125" style="1168" bestFit="1" customWidth="1"/>
    <col min="66" max="66" width="8.8515625" style="1168" customWidth="1"/>
    <col min="67" max="67" width="9.140625" style="1168" customWidth="1"/>
    <col min="68" max="68" width="7.7109375" style="1168" bestFit="1" customWidth="1"/>
    <col min="69" max="69" width="9.140625" style="1168" customWidth="1"/>
    <col min="70" max="71" width="7.7109375" style="1168" bestFit="1" customWidth="1"/>
    <col min="72" max="72" width="9.00390625" style="1168" bestFit="1" customWidth="1"/>
    <col min="73" max="77" width="9.140625" style="1168" customWidth="1"/>
    <col min="78" max="78" width="8.7109375" style="1168" customWidth="1"/>
    <col min="79" max="79" width="9.00390625" style="1168" bestFit="1" customWidth="1"/>
    <col min="80" max="80" width="10.28125" style="1168" bestFit="1" customWidth="1"/>
    <col min="81" max="81" width="11.421875" style="1168" customWidth="1"/>
    <col min="82" max="82" width="10.28125" style="1168" bestFit="1" customWidth="1"/>
    <col min="83" max="83" width="7.57421875" style="1168" customWidth="1"/>
    <col min="84" max="84" width="9.421875" style="1168" customWidth="1"/>
    <col min="85" max="85" width="9.8515625" style="1168" customWidth="1"/>
    <col min="86" max="86" width="9.140625" style="1168" customWidth="1"/>
    <col min="87" max="87" width="8.00390625" style="1168" customWidth="1"/>
    <col min="88" max="88" width="8.28125" style="1168" customWidth="1"/>
    <col min="89" max="89" width="10.7109375" style="1168" customWidth="1"/>
    <col min="90" max="90" width="7.7109375" style="1168" bestFit="1" customWidth="1"/>
    <col min="91" max="91" width="9.140625" style="1168" customWidth="1"/>
    <col min="92" max="92" width="9.00390625" style="1168" bestFit="1" customWidth="1"/>
    <col min="93" max="93" width="10.28125" style="1168" bestFit="1" customWidth="1"/>
    <col min="94" max="94" width="14.28125" style="1168" bestFit="1" customWidth="1"/>
    <col min="95" max="96" width="10.28125" style="1168" bestFit="1" customWidth="1"/>
    <col min="97" max="97" width="14.28125" style="1168" bestFit="1" customWidth="1"/>
    <col min="98" max="16384" width="9.140625" style="1168" customWidth="1"/>
  </cols>
  <sheetData>
    <row r="1" ht="15.75" thickBot="1">
      <c r="A1" s="1167" t="s">
        <v>328</v>
      </c>
    </row>
    <row r="2" spans="1:97" s="1170" customFormat="1" ht="33.75" customHeight="1" thickBot="1">
      <c r="A2" s="1169" t="s">
        <v>301</v>
      </c>
      <c r="B2" s="1385" t="s">
        <v>351</v>
      </c>
      <c r="C2" s="1386"/>
      <c r="D2" s="1386"/>
      <c r="E2" s="1387"/>
      <c r="F2" s="1388" t="s">
        <v>330</v>
      </c>
      <c r="G2" s="1389"/>
      <c r="H2" s="1389"/>
      <c r="I2" s="1390"/>
      <c r="J2" s="1389" t="s">
        <v>331</v>
      </c>
      <c r="K2" s="1389"/>
      <c r="L2" s="1389"/>
      <c r="M2" s="1390"/>
      <c r="N2" s="1389" t="s">
        <v>332</v>
      </c>
      <c r="O2" s="1389"/>
      <c r="P2" s="1389"/>
      <c r="Q2" s="1390"/>
      <c r="R2" s="1389" t="s">
        <v>333</v>
      </c>
      <c r="S2" s="1389"/>
      <c r="T2" s="1389"/>
      <c r="U2" s="1390"/>
      <c r="V2" s="1389" t="s">
        <v>334</v>
      </c>
      <c r="W2" s="1389"/>
      <c r="X2" s="1389"/>
      <c r="Y2" s="1390"/>
      <c r="Z2" s="1389" t="s">
        <v>335</v>
      </c>
      <c r="AA2" s="1389"/>
      <c r="AB2" s="1389"/>
      <c r="AC2" s="1390"/>
      <c r="AD2" s="1389" t="s">
        <v>336</v>
      </c>
      <c r="AE2" s="1389"/>
      <c r="AF2" s="1389"/>
      <c r="AG2" s="1390"/>
      <c r="AH2" s="1389" t="s">
        <v>337</v>
      </c>
      <c r="AI2" s="1389"/>
      <c r="AJ2" s="1389"/>
      <c r="AK2" s="1390"/>
      <c r="AL2" s="1389" t="s">
        <v>338</v>
      </c>
      <c r="AM2" s="1389"/>
      <c r="AN2" s="1389"/>
      <c r="AO2" s="1390"/>
      <c r="AP2" s="1389" t="s">
        <v>339</v>
      </c>
      <c r="AQ2" s="1389"/>
      <c r="AR2" s="1389"/>
      <c r="AS2" s="1390"/>
      <c r="AT2" s="1389" t="s">
        <v>340</v>
      </c>
      <c r="AU2" s="1389"/>
      <c r="AV2" s="1389"/>
      <c r="AW2" s="1390"/>
      <c r="AX2" s="1389" t="s">
        <v>341</v>
      </c>
      <c r="AY2" s="1389"/>
      <c r="AZ2" s="1389"/>
      <c r="BA2" s="1390"/>
      <c r="BB2" s="1389" t="s">
        <v>342</v>
      </c>
      <c r="BC2" s="1389"/>
      <c r="BD2" s="1389"/>
      <c r="BE2" s="1390"/>
      <c r="BF2" s="1389" t="s">
        <v>343</v>
      </c>
      <c r="BG2" s="1389"/>
      <c r="BH2" s="1389"/>
      <c r="BI2" s="1390"/>
      <c r="BJ2" s="1389" t="s">
        <v>344</v>
      </c>
      <c r="BK2" s="1389"/>
      <c r="BL2" s="1389"/>
      <c r="BM2" s="1390"/>
      <c r="BN2" s="1389" t="s">
        <v>345</v>
      </c>
      <c r="BO2" s="1389"/>
      <c r="BP2" s="1389"/>
      <c r="BQ2" s="1390"/>
      <c r="BR2" s="1389" t="s">
        <v>346</v>
      </c>
      <c r="BS2" s="1389"/>
      <c r="BT2" s="1389"/>
      <c r="BU2" s="1390"/>
      <c r="BV2" s="1389" t="s">
        <v>171</v>
      </c>
      <c r="BW2" s="1389"/>
      <c r="BX2" s="1389"/>
      <c r="BY2" s="1390"/>
      <c r="BZ2" s="1389" t="s">
        <v>347</v>
      </c>
      <c r="CA2" s="1389"/>
      <c r="CB2" s="1389"/>
      <c r="CC2" s="1390"/>
      <c r="CD2" s="1389" t="s">
        <v>348</v>
      </c>
      <c r="CE2" s="1389"/>
      <c r="CF2" s="1389"/>
      <c r="CG2" s="1390"/>
      <c r="CH2" s="1389" t="s">
        <v>349</v>
      </c>
      <c r="CI2" s="1389"/>
      <c r="CJ2" s="1389"/>
      <c r="CK2" s="1390"/>
      <c r="CL2" s="1389" t="s">
        <v>350</v>
      </c>
      <c r="CM2" s="1389"/>
      <c r="CN2" s="1389"/>
      <c r="CO2" s="1390"/>
      <c r="CP2" s="1389" t="s">
        <v>176</v>
      </c>
      <c r="CQ2" s="1389"/>
      <c r="CR2" s="1389"/>
      <c r="CS2" s="1390"/>
    </row>
    <row r="3" spans="1:97" s="1170" customFormat="1" ht="53.25" thickBot="1">
      <c r="A3" s="1171" t="s">
        <v>0</v>
      </c>
      <c r="B3" s="1172" t="s">
        <v>302</v>
      </c>
      <c r="C3" s="1173" t="s">
        <v>258</v>
      </c>
      <c r="D3" s="1173" t="s">
        <v>303</v>
      </c>
      <c r="E3" s="1174" t="s">
        <v>304</v>
      </c>
      <c r="F3" s="1175" t="s">
        <v>302</v>
      </c>
      <c r="G3" s="1176" t="s">
        <v>258</v>
      </c>
      <c r="H3" s="1176" t="s">
        <v>303</v>
      </c>
      <c r="I3" s="1177" t="s">
        <v>304</v>
      </c>
      <c r="J3" s="1178" t="s">
        <v>302</v>
      </c>
      <c r="K3" s="1176" t="s">
        <v>258</v>
      </c>
      <c r="L3" s="1176" t="s">
        <v>303</v>
      </c>
      <c r="M3" s="1177" t="s">
        <v>304</v>
      </c>
      <c r="N3" s="1178" t="s">
        <v>302</v>
      </c>
      <c r="O3" s="1176" t="s">
        <v>258</v>
      </c>
      <c r="P3" s="1176" t="s">
        <v>259</v>
      </c>
      <c r="Q3" s="1177" t="s">
        <v>304</v>
      </c>
      <c r="R3" s="1178" t="s">
        <v>302</v>
      </c>
      <c r="S3" s="1176" t="s">
        <v>258</v>
      </c>
      <c r="T3" s="1176" t="s">
        <v>303</v>
      </c>
      <c r="U3" s="1177" t="s">
        <v>304</v>
      </c>
      <c r="V3" s="1178" t="s">
        <v>302</v>
      </c>
      <c r="W3" s="1176" t="s">
        <v>258</v>
      </c>
      <c r="X3" s="1176" t="s">
        <v>303</v>
      </c>
      <c r="Y3" s="1177" t="s">
        <v>304</v>
      </c>
      <c r="Z3" s="1178" t="s">
        <v>302</v>
      </c>
      <c r="AA3" s="1176" t="s">
        <v>258</v>
      </c>
      <c r="AB3" s="1176" t="s">
        <v>303</v>
      </c>
      <c r="AC3" s="1177" t="s">
        <v>304</v>
      </c>
      <c r="AD3" s="1178" t="s">
        <v>302</v>
      </c>
      <c r="AE3" s="1176" t="s">
        <v>258</v>
      </c>
      <c r="AF3" s="1176" t="s">
        <v>303</v>
      </c>
      <c r="AG3" s="1177" t="s">
        <v>304</v>
      </c>
      <c r="AH3" s="1178" t="s">
        <v>302</v>
      </c>
      <c r="AI3" s="1176" t="s">
        <v>258</v>
      </c>
      <c r="AJ3" s="1176" t="s">
        <v>303</v>
      </c>
      <c r="AK3" s="1177" t="s">
        <v>304</v>
      </c>
      <c r="AL3" s="1178" t="s">
        <v>302</v>
      </c>
      <c r="AM3" s="1176" t="s">
        <v>258</v>
      </c>
      <c r="AN3" s="1176" t="s">
        <v>303</v>
      </c>
      <c r="AO3" s="1177" t="s">
        <v>304</v>
      </c>
      <c r="AP3" s="1178" t="s">
        <v>302</v>
      </c>
      <c r="AQ3" s="1176" t="s">
        <v>258</v>
      </c>
      <c r="AR3" s="1176" t="s">
        <v>303</v>
      </c>
      <c r="AS3" s="1177" t="s">
        <v>304</v>
      </c>
      <c r="AT3" s="1178" t="s">
        <v>302</v>
      </c>
      <c r="AU3" s="1176" t="s">
        <v>258</v>
      </c>
      <c r="AV3" s="1176" t="s">
        <v>303</v>
      </c>
      <c r="AW3" s="1177" t="s">
        <v>304</v>
      </c>
      <c r="AX3" s="1178" t="s">
        <v>302</v>
      </c>
      <c r="AY3" s="1176" t="s">
        <v>258</v>
      </c>
      <c r="AZ3" s="1176" t="s">
        <v>303</v>
      </c>
      <c r="BA3" s="1177" t="s">
        <v>304</v>
      </c>
      <c r="BB3" s="1178" t="s">
        <v>302</v>
      </c>
      <c r="BC3" s="1176" t="s">
        <v>258</v>
      </c>
      <c r="BD3" s="1176" t="s">
        <v>303</v>
      </c>
      <c r="BE3" s="1177" t="s">
        <v>304</v>
      </c>
      <c r="BF3" s="1178" t="s">
        <v>302</v>
      </c>
      <c r="BG3" s="1176" t="s">
        <v>258</v>
      </c>
      <c r="BH3" s="1176" t="s">
        <v>303</v>
      </c>
      <c r="BI3" s="1177" t="s">
        <v>304</v>
      </c>
      <c r="BJ3" s="1178" t="s">
        <v>302</v>
      </c>
      <c r="BK3" s="1176" t="s">
        <v>258</v>
      </c>
      <c r="BL3" s="1176" t="s">
        <v>303</v>
      </c>
      <c r="BM3" s="1177" t="s">
        <v>304</v>
      </c>
      <c r="BN3" s="1178" t="s">
        <v>302</v>
      </c>
      <c r="BO3" s="1176" t="s">
        <v>258</v>
      </c>
      <c r="BP3" s="1176" t="s">
        <v>303</v>
      </c>
      <c r="BQ3" s="1177" t="s">
        <v>304</v>
      </c>
      <c r="BR3" s="1178" t="s">
        <v>302</v>
      </c>
      <c r="BS3" s="1176" t="s">
        <v>258</v>
      </c>
      <c r="BT3" s="1176" t="s">
        <v>303</v>
      </c>
      <c r="BU3" s="1177" t="s">
        <v>304</v>
      </c>
      <c r="BV3" s="1178" t="s">
        <v>302</v>
      </c>
      <c r="BW3" s="1176" t="s">
        <v>258</v>
      </c>
      <c r="BX3" s="1176" t="s">
        <v>303</v>
      </c>
      <c r="BY3" s="1177" t="s">
        <v>304</v>
      </c>
      <c r="BZ3" s="1178" t="s">
        <v>302</v>
      </c>
      <c r="CA3" s="1176" t="s">
        <v>258</v>
      </c>
      <c r="CB3" s="1176" t="s">
        <v>303</v>
      </c>
      <c r="CC3" s="1177" t="s">
        <v>304</v>
      </c>
      <c r="CD3" s="1178" t="s">
        <v>302</v>
      </c>
      <c r="CE3" s="1176" t="s">
        <v>258</v>
      </c>
      <c r="CF3" s="1176" t="s">
        <v>303</v>
      </c>
      <c r="CG3" s="1177" t="s">
        <v>304</v>
      </c>
      <c r="CH3" s="1178" t="s">
        <v>302</v>
      </c>
      <c r="CI3" s="1176" t="s">
        <v>258</v>
      </c>
      <c r="CJ3" s="1176" t="s">
        <v>303</v>
      </c>
      <c r="CK3" s="1177" t="s">
        <v>304</v>
      </c>
      <c r="CL3" s="1178" t="s">
        <v>302</v>
      </c>
      <c r="CM3" s="1176" t="s">
        <v>258</v>
      </c>
      <c r="CN3" s="1176" t="s">
        <v>303</v>
      </c>
      <c r="CO3" s="1177" t="s">
        <v>304</v>
      </c>
      <c r="CP3" s="1178" t="s">
        <v>302</v>
      </c>
      <c r="CQ3" s="1176" t="s">
        <v>258</v>
      </c>
      <c r="CR3" s="1176" t="s">
        <v>303</v>
      </c>
      <c r="CS3" s="1177" t="s">
        <v>304</v>
      </c>
    </row>
    <row r="4" spans="1:97" ht="15">
      <c r="A4" s="1179" t="s">
        <v>305</v>
      </c>
      <c r="B4" s="1180"/>
      <c r="C4" s="1181"/>
      <c r="D4" s="1181"/>
      <c r="E4" s="1182"/>
      <c r="F4" s="1183"/>
      <c r="G4" s="1184"/>
      <c r="H4" s="1184"/>
      <c r="I4" s="1185"/>
      <c r="J4" s="1186"/>
      <c r="K4" s="1184"/>
      <c r="L4" s="1184"/>
      <c r="M4" s="1185"/>
      <c r="N4" s="1186"/>
      <c r="O4" s="1184"/>
      <c r="P4" s="1184"/>
      <c r="Q4" s="1215"/>
      <c r="R4" s="1183"/>
      <c r="S4" s="1184"/>
      <c r="T4" s="1184"/>
      <c r="U4" s="1185"/>
      <c r="V4" s="1186"/>
      <c r="W4" s="1184"/>
      <c r="X4" s="1184"/>
      <c r="Y4" s="1185"/>
      <c r="Z4" s="1186"/>
      <c r="AA4" s="1184"/>
      <c r="AB4" s="1184"/>
      <c r="AC4" s="1185"/>
      <c r="AD4" s="1186"/>
      <c r="AE4" s="1184"/>
      <c r="AF4" s="1184"/>
      <c r="AG4" s="1185"/>
      <c r="AH4" s="1186"/>
      <c r="AI4" s="1184"/>
      <c r="AJ4" s="1184"/>
      <c r="AK4" s="1185"/>
      <c r="AL4" s="1186"/>
      <c r="AM4" s="1184"/>
      <c r="AN4" s="1184"/>
      <c r="AO4" s="1185"/>
      <c r="AP4" s="1186"/>
      <c r="AQ4" s="1184"/>
      <c r="AR4" s="1184"/>
      <c r="AS4" s="1185"/>
      <c r="AT4" s="1186"/>
      <c r="AU4" s="1184"/>
      <c r="AV4" s="1184"/>
      <c r="AW4" s="1185"/>
      <c r="AX4" s="1186"/>
      <c r="AY4" s="1184"/>
      <c r="AZ4" s="1184"/>
      <c r="BA4" s="1185"/>
      <c r="BB4" s="1186"/>
      <c r="BC4" s="1184"/>
      <c r="BD4" s="1184"/>
      <c r="BE4" s="1185"/>
      <c r="BF4" s="1186"/>
      <c r="BG4" s="1184"/>
      <c r="BH4" s="1184"/>
      <c r="BI4" s="1185"/>
      <c r="BJ4" s="1186"/>
      <c r="BK4" s="1184"/>
      <c r="BL4" s="1184"/>
      <c r="BM4" s="1185"/>
      <c r="BN4" s="1186"/>
      <c r="BO4" s="1184"/>
      <c r="BP4" s="1184"/>
      <c r="BQ4" s="1185"/>
      <c r="BR4" s="1186"/>
      <c r="BS4" s="1184"/>
      <c r="BT4" s="1184"/>
      <c r="BU4" s="1185"/>
      <c r="BV4" s="1186"/>
      <c r="BW4" s="1184"/>
      <c r="BX4" s="1184"/>
      <c r="BY4" s="1185"/>
      <c r="BZ4" s="1186"/>
      <c r="CA4" s="1184"/>
      <c r="CB4" s="1184"/>
      <c r="CC4" s="1185"/>
      <c r="CD4" s="1186"/>
      <c r="CE4" s="1184"/>
      <c r="CF4" s="1184"/>
      <c r="CG4" s="1185"/>
      <c r="CH4" s="1186"/>
      <c r="CI4" s="1184"/>
      <c r="CJ4" s="1184"/>
      <c r="CK4" s="1185"/>
      <c r="CL4" s="1186"/>
      <c r="CM4" s="1184"/>
      <c r="CN4" s="1184"/>
      <c r="CO4" s="1185"/>
      <c r="CP4" s="1186"/>
      <c r="CQ4" s="1184"/>
      <c r="CR4" s="1184"/>
      <c r="CS4" s="1185"/>
    </row>
    <row r="5" spans="1:97" ht="15.75">
      <c r="A5" s="1187" t="s">
        <v>306</v>
      </c>
      <c r="B5" s="1241">
        <v>307</v>
      </c>
      <c r="C5" s="1242">
        <v>637</v>
      </c>
      <c r="D5" s="1243">
        <v>637</v>
      </c>
      <c r="E5" s="1182">
        <v>1318</v>
      </c>
      <c r="F5" s="1190">
        <v>5</v>
      </c>
      <c r="G5" s="1181">
        <v>1004</v>
      </c>
      <c r="H5" s="1181">
        <v>1001</v>
      </c>
      <c r="I5" s="1191">
        <v>202</v>
      </c>
      <c r="J5" s="1180">
        <v>3.4</v>
      </c>
      <c r="K5" s="1181">
        <v>4</v>
      </c>
      <c r="L5" s="1181">
        <v>2</v>
      </c>
      <c r="M5" s="1191">
        <v>18.5</v>
      </c>
      <c r="N5" s="1180">
        <v>28</v>
      </c>
      <c r="O5" s="1181">
        <v>-9</v>
      </c>
      <c r="P5" s="1181">
        <v>-9</v>
      </c>
      <c r="Q5" s="1182">
        <v>3</v>
      </c>
      <c r="R5" s="1190">
        <v>0.16</v>
      </c>
      <c r="S5" s="1181">
        <v>4910</v>
      </c>
      <c r="T5" s="1181">
        <v>4867</v>
      </c>
      <c r="U5" s="1191">
        <v>3.97</v>
      </c>
      <c r="V5" s="1180">
        <v>39</v>
      </c>
      <c r="W5" s="1181">
        <v>39</v>
      </c>
      <c r="X5" s="1181">
        <v>37</v>
      </c>
      <c r="Y5" s="1191">
        <v>94.5</v>
      </c>
      <c r="Z5" s="1180">
        <v>43.4</v>
      </c>
      <c r="AA5" s="1181">
        <v>154</v>
      </c>
      <c r="AB5" s="1181">
        <v>181</v>
      </c>
      <c r="AC5" s="1191">
        <v>246.98</v>
      </c>
      <c r="AD5" s="1180">
        <v>0.01</v>
      </c>
      <c r="AE5" s="1181">
        <v>877</v>
      </c>
      <c r="AF5" s="1181">
        <v>877</v>
      </c>
      <c r="AG5" s="1191">
        <v>0.44</v>
      </c>
      <c r="AH5" s="1180"/>
      <c r="AI5" s="1181"/>
      <c r="AJ5" s="1181"/>
      <c r="AK5" s="1191"/>
      <c r="AL5" s="1180">
        <v>0</v>
      </c>
      <c r="AM5" s="1181">
        <v>4</v>
      </c>
      <c r="AN5" s="1181">
        <v>3</v>
      </c>
      <c r="AO5" s="1191">
        <v>40</v>
      </c>
      <c r="AP5" s="1180">
        <v>61.25</v>
      </c>
      <c r="AQ5" s="1181">
        <v>996</v>
      </c>
      <c r="AR5" s="1181">
        <v>996</v>
      </c>
      <c r="AS5" s="1191">
        <v>2388.31</v>
      </c>
      <c r="AT5" s="1180">
        <v>111.5</v>
      </c>
      <c r="AU5" s="1181">
        <v>47</v>
      </c>
      <c r="AV5" s="1181">
        <v>46</v>
      </c>
      <c r="AW5" s="1191">
        <v>578.3</v>
      </c>
      <c r="AX5" s="1180"/>
      <c r="AY5" s="1181"/>
      <c r="AZ5" s="1181"/>
      <c r="BA5" s="1191"/>
      <c r="BB5" s="1180">
        <v>84.64</v>
      </c>
      <c r="BC5" s="1181">
        <v>14274</v>
      </c>
      <c r="BD5" s="1181">
        <f>BC5</f>
        <v>14274</v>
      </c>
      <c r="BE5" s="1191">
        <v>485</v>
      </c>
      <c r="BF5" s="1180">
        <v>38</v>
      </c>
      <c r="BG5" s="1181">
        <v>19013</v>
      </c>
      <c r="BH5" s="1181">
        <f>BG5</f>
        <v>19013</v>
      </c>
      <c r="BI5" s="1191">
        <v>950.65</v>
      </c>
      <c r="BJ5" s="1180">
        <v>45.46</v>
      </c>
      <c r="BK5" s="1181"/>
      <c r="BL5" s="1181"/>
      <c r="BM5" s="1191">
        <v>127.36</v>
      </c>
      <c r="BN5" s="1180">
        <v>25</v>
      </c>
      <c r="BO5" s="1181">
        <v>79</v>
      </c>
      <c r="BP5" s="1181">
        <v>72</v>
      </c>
      <c r="BQ5" s="1191">
        <v>715</v>
      </c>
      <c r="BR5" s="1180">
        <v>0</v>
      </c>
      <c r="BS5" s="1181"/>
      <c r="BT5" s="1181"/>
      <c r="BU5" s="1191"/>
      <c r="BV5" s="1180"/>
      <c r="BW5" s="1181"/>
      <c r="BX5" s="1181"/>
      <c r="BY5" s="1191"/>
      <c r="BZ5" s="1180">
        <v>0</v>
      </c>
      <c r="CA5" s="1181">
        <v>244</v>
      </c>
      <c r="CB5" s="1181">
        <f>CA5</f>
        <v>244</v>
      </c>
      <c r="CC5" s="1191">
        <v>0</v>
      </c>
      <c r="CF5" s="1181"/>
      <c r="CG5" s="1191"/>
      <c r="CH5" s="1180">
        <v>-6.49</v>
      </c>
      <c r="CI5" s="1181"/>
      <c r="CJ5" s="1181"/>
      <c r="CK5" s="1191">
        <v>10</v>
      </c>
      <c r="CL5" s="1180">
        <v>0</v>
      </c>
      <c r="CM5" s="1181"/>
      <c r="CN5" s="1181"/>
      <c r="CO5" s="1191"/>
      <c r="CP5" s="1180"/>
      <c r="CQ5" s="1181"/>
      <c r="CR5" s="1181"/>
      <c r="CS5" s="1191"/>
    </row>
    <row r="6" spans="1:97" ht="15.75">
      <c r="A6" s="1187" t="s">
        <v>307</v>
      </c>
      <c r="B6" s="1241">
        <v>1013</v>
      </c>
      <c r="C6" s="1242">
        <v>515</v>
      </c>
      <c r="D6" s="1243">
        <v>515</v>
      </c>
      <c r="E6" s="1182">
        <v>2365</v>
      </c>
      <c r="F6" s="1190">
        <v>24</v>
      </c>
      <c r="G6" s="1181">
        <v>14</v>
      </c>
      <c r="H6" s="1181">
        <v>8</v>
      </c>
      <c r="I6" s="1191">
        <v>73</v>
      </c>
      <c r="J6" s="1180">
        <v>16.8</v>
      </c>
      <c r="K6" s="1181">
        <v>10</v>
      </c>
      <c r="L6" s="1181">
        <v>8</v>
      </c>
      <c r="M6" s="1191">
        <v>173.4</v>
      </c>
      <c r="N6" s="1180">
        <v>16</v>
      </c>
      <c r="O6" s="1181"/>
      <c r="P6" s="1181"/>
      <c r="Q6" s="1182"/>
      <c r="R6" s="1190">
        <v>1.59</v>
      </c>
      <c r="S6" s="1181">
        <v>119</v>
      </c>
      <c r="T6" s="1181">
        <v>119</v>
      </c>
      <c r="U6" s="1191">
        <v>1.98</v>
      </c>
      <c r="V6" s="1180">
        <v>66.3</v>
      </c>
      <c r="W6" s="1181">
        <v>35</v>
      </c>
      <c r="X6" s="1181">
        <v>32</v>
      </c>
      <c r="Y6" s="1191">
        <v>148.6</v>
      </c>
      <c r="Z6" s="1180">
        <v>106.87</v>
      </c>
      <c r="AA6" s="1181">
        <v>67</v>
      </c>
      <c r="AB6" s="1181">
        <v>62</v>
      </c>
      <c r="AC6" s="1191">
        <v>221</v>
      </c>
      <c r="AD6" s="1180"/>
      <c r="AE6" s="1181"/>
      <c r="AF6" s="1181"/>
      <c r="AG6" s="1191"/>
      <c r="AH6" s="1180">
        <v>48.13</v>
      </c>
      <c r="AI6" s="1181"/>
      <c r="AJ6" s="1181"/>
      <c r="AK6" s="1191"/>
      <c r="AL6" s="1180">
        <v>1</v>
      </c>
      <c r="AM6" s="1181">
        <v>5</v>
      </c>
      <c r="AN6" s="1181">
        <v>5</v>
      </c>
      <c r="AO6" s="1191">
        <v>80</v>
      </c>
      <c r="AP6" s="1180">
        <v>123.16</v>
      </c>
      <c r="AQ6" s="1181">
        <v>832</v>
      </c>
      <c r="AR6" s="1181">
        <v>832</v>
      </c>
      <c r="AS6" s="1191">
        <v>2387.09</v>
      </c>
      <c r="AT6" s="1180">
        <v>370.6</v>
      </c>
      <c r="AU6" s="1181">
        <v>9</v>
      </c>
      <c r="AV6" s="1181">
        <v>9</v>
      </c>
      <c r="AW6" s="1191">
        <v>212</v>
      </c>
      <c r="AX6" s="1180">
        <v>0.25</v>
      </c>
      <c r="AY6" s="1181">
        <v>100</v>
      </c>
      <c r="AZ6" s="1181">
        <v>100</v>
      </c>
      <c r="BA6" s="1191">
        <v>1.12</v>
      </c>
      <c r="BB6" s="1180">
        <v>11.57</v>
      </c>
      <c r="BC6" s="1181">
        <v>78</v>
      </c>
      <c r="BD6" s="1181">
        <f aca="true" t="shared" si="0" ref="BD6:BD11">BC6</f>
        <v>78</v>
      </c>
      <c r="BE6" s="1191">
        <v>107</v>
      </c>
      <c r="BF6" s="1180">
        <v>23.95</v>
      </c>
      <c r="BG6" s="1181">
        <v>156</v>
      </c>
      <c r="BH6" s="1181">
        <f>BG6</f>
        <v>156</v>
      </c>
      <c r="BI6" s="1191">
        <v>2178</v>
      </c>
      <c r="BJ6" s="1180">
        <v>130.54</v>
      </c>
      <c r="BK6" s="1181"/>
      <c r="BL6" s="1181"/>
      <c r="BM6" s="1191">
        <v>336.86</v>
      </c>
      <c r="BN6" s="1180">
        <v>86</v>
      </c>
      <c r="BO6" s="1181"/>
      <c r="BP6" s="1181"/>
      <c r="BQ6" s="1191"/>
      <c r="BR6" s="1180">
        <v>2</v>
      </c>
      <c r="BS6" s="1181"/>
      <c r="BT6" s="1181"/>
      <c r="BU6" s="1191"/>
      <c r="BV6" s="1180"/>
      <c r="BW6" s="1181"/>
      <c r="BX6" s="1181"/>
      <c r="BY6" s="1191"/>
      <c r="BZ6" s="1180">
        <v>1</v>
      </c>
      <c r="CA6" s="1181">
        <v>763</v>
      </c>
      <c r="CB6" s="1181">
        <f aca="true" t="shared" si="1" ref="CB6:CB11">CA6</f>
        <v>763</v>
      </c>
      <c r="CC6" s="1191">
        <v>70</v>
      </c>
      <c r="CD6" s="1180">
        <v>16.75</v>
      </c>
      <c r="CE6" s="1181">
        <v>67</v>
      </c>
      <c r="CF6" s="1181">
        <v>63</v>
      </c>
      <c r="CG6" s="1191">
        <v>23.48</v>
      </c>
      <c r="CH6" s="1180">
        <v>-0.88</v>
      </c>
      <c r="CI6" s="1181"/>
      <c r="CJ6" s="1181"/>
      <c r="CK6" s="1191"/>
      <c r="CL6" s="1180">
        <v>5</v>
      </c>
      <c r="CM6" s="1181"/>
      <c r="CN6" s="1181"/>
      <c r="CO6" s="1191">
        <v>3</v>
      </c>
      <c r="CP6" s="1180"/>
      <c r="CQ6" s="1181"/>
      <c r="CR6" s="1181"/>
      <c r="CS6" s="1191"/>
    </row>
    <row r="7" spans="1:97" ht="15.75">
      <c r="A7" s="1187" t="s">
        <v>308</v>
      </c>
      <c r="B7" s="1241">
        <v>1327</v>
      </c>
      <c r="C7" s="1242">
        <v>309</v>
      </c>
      <c r="D7" s="1243">
        <v>309</v>
      </c>
      <c r="E7" s="1182">
        <v>3098</v>
      </c>
      <c r="F7" s="1190">
        <v>27</v>
      </c>
      <c r="G7" s="1181">
        <v>7</v>
      </c>
      <c r="H7" s="1181">
        <v>5</v>
      </c>
      <c r="I7" s="1191">
        <v>399</v>
      </c>
      <c r="J7" s="1180">
        <v>16.5</v>
      </c>
      <c r="K7" s="1181">
        <v>4</v>
      </c>
      <c r="L7" s="1181">
        <v>3</v>
      </c>
      <c r="M7" s="1191">
        <v>27.3</v>
      </c>
      <c r="N7" s="1180">
        <v>56</v>
      </c>
      <c r="O7" s="1181">
        <v>67</v>
      </c>
      <c r="P7" s="1181">
        <v>48</v>
      </c>
      <c r="Q7" s="1182">
        <v>102</v>
      </c>
      <c r="R7" s="1190">
        <v>1.78</v>
      </c>
      <c r="S7" s="1181">
        <v>41</v>
      </c>
      <c r="T7" s="1181">
        <v>41</v>
      </c>
      <c r="U7" s="1191">
        <v>5.54</v>
      </c>
      <c r="V7" s="1180">
        <v>120</v>
      </c>
      <c r="W7" s="1181">
        <v>27</v>
      </c>
      <c r="X7" s="1181">
        <v>27</v>
      </c>
      <c r="Y7" s="1191">
        <v>217</v>
      </c>
      <c r="Z7" s="1180">
        <v>76.07</v>
      </c>
      <c r="AA7" s="1181">
        <v>19</v>
      </c>
      <c r="AB7" s="1181">
        <v>19</v>
      </c>
      <c r="AC7" s="1191">
        <v>134.05</v>
      </c>
      <c r="AD7" s="1180">
        <v>0.05</v>
      </c>
      <c r="AE7" s="1181">
        <v>10</v>
      </c>
      <c r="AF7" s="1181">
        <v>10</v>
      </c>
      <c r="AG7" s="1191">
        <v>0.8</v>
      </c>
      <c r="AH7" s="1180">
        <v>250.48</v>
      </c>
      <c r="AI7" s="1181">
        <v>65</v>
      </c>
      <c r="AJ7" s="1181">
        <v>62</v>
      </c>
      <c r="AK7" s="1191">
        <v>425.8</v>
      </c>
      <c r="AL7" s="1180">
        <v>12</v>
      </c>
      <c r="AM7" s="1181">
        <v>24</v>
      </c>
      <c r="AN7" s="1181">
        <v>11</v>
      </c>
      <c r="AO7" s="1191">
        <v>33</v>
      </c>
      <c r="AP7" s="1180">
        <v>204.25</v>
      </c>
      <c r="AQ7" s="1181">
        <v>465</v>
      </c>
      <c r="AR7" s="1181">
        <v>465</v>
      </c>
      <c r="AS7" s="1191">
        <v>1420.82</v>
      </c>
      <c r="AT7" s="1180">
        <v>434.4</v>
      </c>
      <c r="AU7" s="1181">
        <v>413</v>
      </c>
      <c r="AV7" s="1181">
        <v>397</v>
      </c>
      <c r="AW7" s="1191">
        <v>1364.3</v>
      </c>
      <c r="AX7" s="1180">
        <v>1.13</v>
      </c>
      <c r="AY7" s="1181">
        <v>245</v>
      </c>
      <c r="AZ7" s="1181">
        <v>245</v>
      </c>
      <c r="BA7" s="1191">
        <v>3.04</v>
      </c>
      <c r="BB7" s="1180">
        <v>32</v>
      </c>
      <c r="BC7" s="1181">
        <v>65</v>
      </c>
      <c r="BD7" s="1181">
        <f t="shared" si="0"/>
        <v>65</v>
      </c>
      <c r="BE7" s="1191">
        <v>95</v>
      </c>
      <c r="BF7" s="1180">
        <v>17.49</v>
      </c>
      <c r="BG7" s="1181">
        <v>52</v>
      </c>
      <c r="BH7" s="1181">
        <f>BG7</f>
        <v>52</v>
      </c>
      <c r="BI7" s="1191">
        <v>1264</v>
      </c>
      <c r="BJ7" s="1180">
        <v>101.8</v>
      </c>
      <c r="BK7" s="1181"/>
      <c r="BL7" s="1181"/>
      <c r="BM7" s="1191">
        <v>264.56</v>
      </c>
      <c r="BN7" s="1180">
        <v>101</v>
      </c>
      <c r="BO7" s="1181">
        <v>3</v>
      </c>
      <c r="BP7" s="1181">
        <v>3</v>
      </c>
      <c r="BQ7" s="1191">
        <v>7</v>
      </c>
      <c r="BR7" s="1180">
        <v>3</v>
      </c>
      <c r="BS7" s="1181">
        <v>4</v>
      </c>
      <c r="BT7" s="1181">
        <v>4</v>
      </c>
      <c r="BU7" s="1191">
        <v>3</v>
      </c>
      <c r="BV7" s="1180"/>
      <c r="BW7" s="1181"/>
      <c r="BX7" s="1181"/>
      <c r="BY7" s="1191"/>
      <c r="BZ7" s="1180">
        <v>8</v>
      </c>
      <c r="CA7" s="1181">
        <v>1834</v>
      </c>
      <c r="CB7" s="1181">
        <f t="shared" si="1"/>
        <v>1834</v>
      </c>
      <c r="CC7" s="1191">
        <v>83</v>
      </c>
      <c r="CD7" s="1180">
        <v>108.7</v>
      </c>
      <c r="CE7" s="1181">
        <v>230</v>
      </c>
      <c r="CF7" s="1181">
        <v>210</v>
      </c>
      <c r="CG7" s="1191">
        <v>396.81</v>
      </c>
      <c r="CH7" s="1180"/>
      <c r="CI7" s="1181"/>
      <c r="CJ7" s="1181"/>
      <c r="CK7" s="1191"/>
      <c r="CL7" s="1180">
        <v>10</v>
      </c>
      <c r="CM7" s="1181"/>
      <c r="CN7" s="1181"/>
      <c r="CO7" s="1191">
        <v>12</v>
      </c>
      <c r="CP7" s="1180"/>
      <c r="CQ7" s="1181"/>
      <c r="CR7" s="1181"/>
      <c r="CS7" s="1191"/>
    </row>
    <row r="8" spans="1:97" ht="15.75">
      <c r="A8" s="1187" t="s">
        <v>309</v>
      </c>
      <c r="B8" s="1244">
        <v>498</v>
      </c>
      <c r="C8" s="1242">
        <v>73</v>
      </c>
      <c r="D8" s="1243">
        <v>73</v>
      </c>
      <c r="E8" s="1182">
        <v>1163</v>
      </c>
      <c r="F8" s="1190">
        <v>7</v>
      </c>
      <c r="G8" s="1181">
        <v>1</v>
      </c>
      <c r="H8" s="1181">
        <v>1</v>
      </c>
      <c r="I8" s="1191">
        <v>7</v>
      </c>
      <c r="J8" s="1180"/>
      <c r="K8" s="1181"/>
      <c r="L8" s="1181"/>
      <c r="M8" s="1191"/>
      <c r="N8" s="1180">
        <v>12</v>
      </c>
      <c r="O8" s="1181">
        <v>12</v>
      </c>
      <c r="P8" s="1181">
        <v>9</v>
      </c>
      <c r="Q8" s="1182">
        <v>30</v>
      </c>
      <c r="R8" s="1190">
        <v>0.83</v>
      </c>
      <c r="S8" s="1181">
        <v>13</v>
      </c>
      <c r="T8" s="1181">
        <v>13</v>
      </c>
      <c r="U8" s="1191">
        <v>3.92</v>
      </c>
      <c r="V8" s="1180">
        <v>59.5</v>
      </c>
      <c r="W8" s="1181">
        <v>9</v>
      </c>
      <c r="X8" s="1181">
        <v>9</v>
      </c>
      <c r="Y8" s="1191">
        <v>197</v>
      </c>
      <c r="Z8" s="1180">
        <v>18.42</v>
      </c>
      <c r="AA8" s="1181">
        <v>3</v>
      </c>
      <c r="AB8" s="1181">
        <v>3</v>
      </c>
      <c r="AC8" s="1191">
        <v>23.02</v>
      </c>
      <c r="AD8" s="1180">
        <v>0.04</v>
      </c>
      <c r="AE8" s="1181">
        <v>5</v>
      </c>
      <c r="AF8" s="1181">
        <v>5</v>
      </c>
      <c r="AG8" s="1191">
        <v>0.1</v>
      </c>
      <c r="AH8" s="1180">
        <v>24.69</v>
      </c>
      <c r="AI8" s="1181">
        <v>41</v>
      </c>
      <c r="AJ8" s="1181">
        <v>41</v>
      </c>
      <c r="AK8" s="1191">
        <v>688.55</v>
      </c>
      <c r="AL8" s="1180">
        <v>5</v>
      </c>
      <c r="AM8" s="1181">
        <v>8</v>
      </c>
      <c r="AN8" s="1181">
        <v>4</v>
      </c>
      <c r="AO8" s="1191">
        <v>10</v>
      </c>
      <c r="AP8" s="1180">
        <v>80.24</v>
      </c>
      <c r="AQ8" s="1181">
        <v>132</v>
      </c>
      <c r="AR8" s="1181">
        <v>132</v>
      </c>
      <c r="AS8" s="1191">
        <v>909.76</v>
      </c>
      <c r="AT8" s="1180">
        <v>187.1</v>
      </c>
      <c r="AU8" s="1181">
        <v>169</v>
      </c>
      <c r="AV8" s="1181">
        <v>166</v>
      </c>
      <c r="AW8" s="1191">
        <v>852.7</v>
      </c>
      <c r="AX8" s="1180">
        <v>0.25</v>
      </c>
      <c r="AY8" s="1181">
        <v>40</v>
      </c>
      <c r="AZ8" s="1181">
        <v>40</v>
      </c>
      <c r="BA8" s="1191">
        <v>0.67</v>
      </c>
      <c r="BB8" s="1180">
        <v>6.3</v>
      </c>
      <c r="BC8" s="1181">
        <v>10</v>
      </c>
      <c r="BD8" s="1181">
        <f t="shared" si="0"/>
        <v>10</v>
      </c>
      <c r="BE8" s="1191">
        <v>57.79</v>
      </c>
      <c r="BF8" s="1180">
        <v>11.85</v>
      </c>
      <c r="BG8" s="1181">
        <v>20</v>
      </c>
      <c r="BH8" s="1181">
        <f>BG8</f>
        <v>20</v>
      </c>
      <c r="BI8" s="1191">
        <v>977</v>
      </c>
      <c r="BJ8" s="1180">
        <v>36.35</v>
      </c>
      <c r="BK8" s="1181"/>
      <c r="BL8" s="1181"/>
      <c r="BM8" s="1191">
        <v>102.87</v>
      </c>
      <c r="BN8" s="1180">
        <v>13</v>
      </c>
      <c r="BO8" s="1181">
        <v>2</v>
      </c>
      <c r="BP8" s="1181">
        <v>2</v>
      </c>
      <c r="BQ8" s="1191">
        <v>6</v>
      </c>
      <c r="BR8" s="1180">
        <v>17</v>
      </c>
      <c r="BS8" s="1181">
        <v>27</v>
      </c>
      <c r="BT8" s="1181">
        <v>26</v>
      </c>
      <c r="BU8" s="1191">
        <v>44</v>
      </c>
      <c r="BV8" s="1180"/>
      <c r="BW8" s="1181"/>
      <c r="BX8" s="1181"/>
      <c r="BY8" s="1191"/>
      <c r="BZ8" s="1180">
        <v>5</v>
      </c>
      <c r="CA8" s="1181">
        <v>849</v>
      </c>
      <c r="CB8" s="1181">
        <f t="shared" si="1"/>
        <v>849</v>
      </c>
      <c r="CC8" s="1191">
        <v>39</v>
      </c>
      <c r="CD8" s="1180">
        <v>27.07</v>
      </c>
      <c r="CE8" s="1181">
        <v>43</v>
      </c>
      <c r="CF8" s="1181">
        <v>39</v>
      </c>
      <c r="CG8" s="1191">
        <v>33</v>
      </c>
      <c r="CH8" s="1180">
        <v>256</v>
      </c>
      <c r="CI8" s="1181">
        <v>256</v>
      </c>
      <c r="CJ8" s="1181">
        <f>CI8</f>
        <v>256</v>
      </c>
      <c r="CK8" s="1191">
        <v>418.95</v>
      </c>
      <c r="CL8" s="1180">
        <v>2</v>
      </c>
      <c r="CM8" s="1181"/>
      <c r="CN8" s="1181"/>
      <c r="CO8" s="1191">
        <v>1</v>
      </c>
      <c r="CP8" s="1180"/>
      <c r="CQ8" s="1181"/>
      <c r="CR8" s="1181"/>
      <c r="CS8" s="1191"/>
    </row>
    <row r="9" spans="1:97" ht="15.75">
      <c r="A9" s="1187" t="s">
        <v>310</v>
      </c>
      <c r="B9" s="1241">
        <v>460</v>
      </c>
      <c r="C9" s="1242">
        <v>43</v>
      </c>
      <c r="D9" s="1243">
        <v>43</v>
      </c>
      <c r="E9" s="1182">
        <v>1075</v>
      </c>
      <c r="F9" s="1190"/>
      <c r="G9" s="1181"/>
      <c r="H9" s="1181"/>
      <c r="I9" s="1191"/>
      <c r="J9" s="1180">
        <v>17.9</v>
      </c>
      <c r="K9" s="1181">
        <v>2</v>
      </c>
      <c r="L9" s="1181">
        <v>2</v>
      </c>
      <c r="M9" s="1191">
        <v>29.8</v>
      </c>
      <c r="N9" s="1180">
        <v>72</v>
      </c>
      <c r="O9" s="1181">
        <v>59</v>
      </c>
      <c r="P9" s="1181">
        <v>42</v>
      </c>
      <c r="Q9" s="1182">
        <v>146</v>
      </c>
      <c r="R9" s="1190">
        <v>1.51</v>
      </c>
      <c r="S9" s="1181">
        <v>16</v>
      </c>
      <c r="T9" s="1181">
        <v>16</v>
      </c>
      <c r="U9" s="1191">
        <v>13.61</v>
      </c>
      <c r="V9" s="1180">
        <v>68.5</v>
      </c>
      <c r="W9" s="1181">
        <v>7</v>
      </c>
      <c r="X9" s="1181">
        <v>6</v>
      </c>
      <c r="Y9" s="1191">
        <v>225</v>
      </c>
      <c r="Z9" s="1180">
        <v>39.04</v>
      </c>
      <c r="AA9" s="1181">
        <v>4</v>
      </c>
      <c r="AB9" s="1181">
        <v>4</v>
      </c>
      <c r="AC9" s="1191">
        <v>47.31</v>
      </c>
      <c r="AD9" s="1180">
        <v>0.37</v>
      </c>
      <c r="AE9" s="1181">
        <v>36</v>
      </c>
      <c r="AF9" s="1181">
        <v>33</v>
      </c>
      <c r="AG9" s="1191">
        <v>1.35</v>
      </c>
      <c r="AH9" s="1180">
        <v>274.35</v>
      </c>
      <c r="AI9" s="1181">
        <v>276</v>
      </c>
      <c r="AJ9" s="1181">
        <v>269</v>
      </c>
      <c r="AK9" s="1191">
        <v>1855.86</v>
      </c>
      <c r="AL9" s="1180">
        <v>31</v>
      </c>
      <c r="AM9" s="1181">
        <v>32</v>
      </c>
      <c r="AN9" s="1181">
        <v>16</v>
      </c>
      <c r="AO9" s="1191">
        <v>66</v>
      </c>
      <c r="AP9" s="1180">
        <v>296</v>
      </c>
      <c r="AQ9" s="1181">
        <v>307</v>
      </c>
      <c r="AR9" s="1181">
        <v>307</v>
      </c>
      <c r="AS9" s="1191">
        <v>1032.42</v>
      </c>
      <c r="AT9" s="1180">
        <v>521.4</v>
      </c>
      <c r="AU9" s="1181">
        <v>463</v>
      </c>
      <c r="AV9" s="1181">
        <v>457</v>
      </c>
      <c r="AW9" s="1191">
        <v>2762.7</v>
      </c>
      <c r="AX9" s="1180">
        <v>2.1</v>
      </c>
      <c r="AY9" s="1181">
        <v>211</v>
      </c>
      <c r="AZ9" s="1181">
        <v>211</v>
      </c>
      <c r="BA9" s="1191">
        <v>4.01</v>
      </c>
      <c r="BB9" s="1180">
        <v>68.43</v>
      </c>
      <c r="BC9" s="1181">
        <v>69</v>
      </c>
      <c r="BD9" s="1181">
        <f t="shared" si="0"/>
        <v>69</v>
      </c>
      <c r="BE9" s="1191">
        <v>73.75</v>
      </c>
      <c r="BF9" s="1180">
        <v>178.39</v>
      </c>
      <c r="BG9" s="1181">
        <v>179</v>
      </c>
      <c r="BH9" s="1181">
        <v>174</v>
      </c>
      <c r="BI9" s="1191">
        <v>898</v>
      </c>
      <c r="BJ9" s="1180">
        <v>33.86</v>
      </c>
      <c r="BK9" s="1181">
        <v>59</v>
      </c>
      <c r="BL9" s="1181">
        <v>58</v>
      </c>
      <c r="BM9" s="1191">
        <v>84.85</v>
      </c>
      <c r="BN9" s="1180">
        <v>63</v>
      </c>
      <c r="BO9" s="1181">
        <v>3</v>
      </c>
      <c r="BP9" s="1181">
        <v>3</v>
      </c>
      <c r="BQ9" s="1191">
        <v>15</v>
      </c>
      <c r="BR9" s="1180">
        <v>106</v>
      </c>
      <c r="BS9" s="1181">
        <v>110</v>
      </c>
      <c r="BT9" s="1181">
        <v>105</v>
      </c>
      <c r="BU9" s="1191">
        <v>265</v>
      </c>
      <c r="BV9" s="1180"/>
      <c r="BW9" s="1181"/>
      <c r="BX9" s="1181"/>
      <c r="BY9" s="1191"/>
      <c r="BZ9" s="1180">
        <v>19</v>
      </c>
      <c r="CA9" s="1181">
        <v>1909</v>
      </c>
      <c r="CB9" s="1181">
        <f t="shared" si="1"/>
        <v>1909</v>
      </c>
      <c r="CC9" s="1191">
        <v>42</v>
      </c>
      <c r="CD9" s="1180">
        <v>265.65</v>
      </c>
      <c r="CE9" s="1181">
        <v>267</v>
      </c>
      <c r="CF9" s="1181">
        <v>246</v>
      </c>
      <c r="CG9" s="1191">
        <v>521</v>
      </c>
      <c r="CH9" s="1180">
        <v>17.2</v>
      </c>
      <c r="CI9" s="1181">
        <v>15</v>
      </c>
      <c r="CJ9" s="1181">
        <f>CI9</f>
        <v>15</v>
      </c>
      <c r="CK9" s="1191">
        <v>25.85</v>
      </c>
      <c r="CL9" s="1180">
        <v>37</v>
      </c>
      <c r="CM9" s="1181">
        <v>33</v>
      </c>
      <c r="CN9" s="1181">
        <v>31</v>
      </c>
      <c r="CO9" s="1191">
        <v>48</v>
      </c>
      <c r="CP9" s="1180"/>
      <c r="CQ9" s="1181"/>
      <c r="CR9" s="1181"/>
      <c r="CS9" s="1191"/>
    </row>
    <row r="10" spans="1:97" ht="15.75">
      <c r="A10" s="1187" t="s">
        <v>311</v>
      </c>
      <c r="B10" s="1244">
        <v>238</v>
      </c>
      <c r="C10" s="1242">
        <v>18</v>
      </c>
      <c r="D10" s="1243">
        <v>18</v>
      </c>
      <c r="E10" s="1182">
        <v>551</v>
      </c>
      <c r="F10" s="1190">
        <v>0</v>
      </c>
      <c r="G10" s="1181"/>
      <c r="H10" s="1181"/>
      <c r="I10" s="1191"/>
      <c r="J10" s="1180"/>
      <c r="K10" s="1181"/>
      <c r="L10" s="1181"/>
      <c r="M10" s="1191"/>
      <c r="N10" s="1180">
        <v>9</v>
      </c>
      <c r="O10" s="1181">
        <v>4</v>
      </c>
      <c r="P10" s="1181">
        <v>2</v>
      </c>
      <c r="Q10" s="1182">
        <v>6</v>
      </c>
      <c r="R10" s="1190">
        <v>0.62</v>
      </c>
      <c r="S10" s="1181">
        <v>5</v>
      </c>
      <c r="T10" s="1181">
        <v>5</v>
      </c>
      <c r="U10" s="1191">
        <v>5.11</v>
      </c>
      <c r="V10" s="1180">
        <v>22.3</v>
      </c>
      <c r="W10" s="1181">
        <v>2</v>
      </c>
      <c r="X10" s="1181">
        <v>2</v>
      </c>
      <c r="Y10" s="1191">
        <v>27.9</v>
      </c>
      <c r="Z10" s="1180">
        <v>35.04</v>
      </c>
      <c r="AA10" s="1181">
        <v>3</v>
      </c>
      <c r="AB10" s="1181">
        <v>2</v>
      </c>
      <c r="AC10" s="1191">
        <v>43.8</v>
      </c>
      <c r="AD10" s="1180">
        <v>0.01</v>
      </c>
      <c r="AE10" s="1181">
        <v>1</v>
      </c>
      <c r="AF10" s="1181">
        <v>1</v>
      </c>
      <c r="AG10" s="1191">
        <v>0.11</v>
      </c>
      <c r="AH10" s="1180">
        <v>47.38</v>
      </c>
      <c r="AI10" s="1181">
        <v>41</v>
      </c>
      <c r="AJ10" s="1181">
        <v>41</v>
      </c>
      <c r="AK10" s="1191">
        <v>466.8</v>
      </c>
      <c r="AL10" s="1180">
        <v>1</v>
      </c>
      <c r="AM10" s="1181">
        <v>1</v>
      </c>
      <c r="AN10" s="1181"/>
      <c r="AO10" s="1191">
        <v>4</v>
      </c>
      <c r="AP10" s="1180">
        <v>53.65</v>
      </c>
      <c r="AQ10" s="1181">
        <v>47</v>
      </c>
      <c r="AR10" s="1181">
        <v>47</v>
      </c>
      <c r="AS10" s="1191">
        <v>806.43</v>
      </c>
      <c r="AT10" s="1180">
        <v>150.9</v>
      </c>
      <c r="AU10" s="1181">
        <v>108</v>
      </c>
      <c r="AV10" s="1181">
        <v>103</v>
      </c>
      <c r="AW10" s="1191">
        <v>951</v>
      </c>
      <c r="AX10" s="1180">
        <v>0.23</v>
      </c>
      <c r="AY10" s="1181">
        <v>20</v>
      </c>
      <c r="AZ10" s="1181">
        <v>20</v>
      </c>
      <c r="BA10" s="1191">
        <v>0.58</v>
      </c>
      <c r="BB10" s="1180">
        <v>17.75</v>
      </c>
      <c r="BC10" s="1181">
        <v>16</v>
      </c>
      <c r="BD10" s="1181">
        <f t="shared" si="0"/>
        <v>16</v>
      </c>
      <c r="BE10" s="1191">
        <v>78.59</v>
      </c>
      <c r="BF10" s="1180">
        <v>25.75</v>
      </c>
      <c r="BG10" s="1181">
        <v>22</v>
      </c>
      <c r="BH10" s="1181">
        <v>21</v>
      </c>
      <c r="BI10" s="1191">
        <v>237</v>
      </c>
      <c r="BJ10" s="1180">
        <v>13.54</v>
      </c>
      <c r="BK10" s="1181">
        <v>16</v>
      </c>
      <c r="BL10" s="1181">
        <v>16</v>
      </c>
      <c r="BM10" s="1191">
        <v>38.81</v>
      </c>
      <c r="BN10" s="1180">
        <v>1142</v>
      </c>
      <c r="BO10" s="1181"/>
      <c r="BP10" s="1181"/>
      <c r="BQ10" s="1191"/>
      <c r="BR10" s="1180">
        <v>2</v>
      </c>
      <c r="BS10" s="1181">
        <v>2</v>
      </c>
      <c r="BT10" s="1181">
        <v>2</v>
      </c>
      <c r="BU10" s="1191">
        <v>6</v>
      </c>
      <c r="BV10" s="1180"/>
      <c r="BW10" s="1181"/>
      <c r="BX10" s="1181"/>
      <c r="BY10" s="1191"/>
      <c r="BZ10" s="1180">
        <v>2</v>
      </c>
      <c r="CA10" s="1181">
        <v>201</v>
      </c>
      <c r="CB10" s="1181">
        <f t="shared" si="1"/>
        <v>201</v>
      </c>
      <c r="CC10" s="1191">
        <v>20</v>
      </c>
      <c r="CD10" s="1180">
        <v>65.35</v>
      </c>
      <c r="CE10" s="1181">
        <v>55</v>
      </c>
      <c r="CF10" s="1181">
        <v>48</v>
      </c>
      <c r="CG10" s="1191">
        <v>98</v>
      </c>
      <c r="CH10" s="1180">
        <v>1493.62</v>
      </c>
      <c r="CI10" s="1181">
        <v>348</v>
      </c>
      <c r="CJ10" s="1181">
        <f>CI10</f>
        <v>348</v>
      </c>
      <c r="CK10" s="1191">
        <v>2329.14</v>
      </c>
      <c r="CL10" s="1180">
        <v>5</v>
      </c>
      <c r="CM10" s="1181">
        <v>3</v>
      </c>
      <c r="CN10" s="1181">
        <v>3</v>
      </c>
      <c r="CO10" s="1191">
        <v>5</v>
      </c>
      <c r="CP10" s="1180"/>
      <c r="CQ10" s="1181"/>
      <c r="CR10" s="1181"/>
      <c r="CS10" s="1191"/>
    </row>
    <row r="11" spans="1:97" ht="15.75">
      <c r="A11" s="1187" t="s">
        <v>312</v>
      </c>
      <c r="B11" s="1241">
        <v>1872</v>
      </c>
      <c r="C11" s="1242">
        <v>45</v>
      </c>
      <c r="D11" s="1243">
        <v>45</v>
      </c>
      <c r="E11" s="1182">
        <v>4373</v>
      </c>
      <c r="F11" s="1190">
        <v>82</v>
      </c>
      <c r="G11" s="1181">
        <v>3</v>
      </c>
      <c r="H11" s="1181">
        <v>3</v>
      </c>
      <c r="I11" s="1191">
        <v>1150</v>
      </c>
      <c r="J11" s="1180">
        <v>25</v>
      </c>
      <c r="K11" s="1181">
        <v>1</v>
      </c>
      <c r="L11" s="1181">
        <v>1</v>
      </c>
      <c r="M11" s="1191">
        <v>31.3</v>
      </c>
      <c r="N11" s="1180">
        <v>2512</v>
      </c>
      <c r="O11" s="1181">
        <v>83</v>
      </c>
      <c r="P11" s="1181">
        <v>60</v>
      </c>
      <c r="Q11" s="1182">
        <v>1666</v>
      </c>
      <c r="R11" s="1190">
        <v>16.79</v>
      </c>
      <c r="S11" s="1181">
        <v>48</v>
      </c>
      <c r="T11" s="1181">
        <v>48</v>
      </c>
      <c r="U11" s="1191">
        <v>135.92</v>
      </c>
      <c r="V11" s="1180">
        <v>229</v>
      </c>
      <c r="W11" s="1181">
        <v>11</v>
      </c>
      <c r="X11" s="1181">
        <v>10</v>
      </c>
      <c r="Y11" s="1191">
        <v>661.3</v>
      </c>
      <c r="Z11" s="1180">
        <v>320.48</v>
      </c>
      <c r="AA11" s="1181">
        <v>6</v>
      </c>
      <c r="AB11" s="1181">
        <v>6</v>
      </c>
      <c r="AC11" s="1191">
        <v>1844.35</v>
      </c>
      <c r="AD11" s="1180">
        <v>1.7</v>
      </c>
      <c r="AE11" s="1181">
        <v>46</v>
      </c>
      <c r="AF11" s="1181">
        <v>39</v>
      </c>
      <c r="AG11" s="1191">
        <v>6.43</v>
      </c>
      <c r="AH11" s="1180">
        <v>2841.16</v>
      </c>
      <c r="AI11" s="1181">
        <v>604</v>
      </c>
      <c r="AJ11" s="1181">
        <v>569</v>
      </c>
      <c r="AK11" s="1191">
        <v>11907.6</v>
      </c>
      <c r="AL11" s="1180">
        <v>167</v>
      </c>
      <c r="AM11" s="1181">
        <v>50</v>
      </c>
      <c r="AN11" s="1181">
        <v>23</v>
      </c>
      <c r="AO11" s="1191">
        <v>309</v>
      </c>
      <c r="AP11" s="1180">
        <v>9126.82</v>
      </c>
      <c r="AQ11" s="1181">
        <v>1067</v>
      </c>
      <c r="AR11" s="1181">
        <v>1202</v>
      </c>
      <c r="AS11" s="1191">
        <v>43588.02</v>
      </c>
      <c r="AT11" s="1180">
        <v>13164.1</v>
      </c>
      <c r="AU11" s="1181">
        <v>1708</v>
      </c>
      <c r="AV11" s="1181">
        <v>1693</v>
      </c>
      <c r="AW11" s="1191">
        <v>88552.1</v>
      </c>
      <c r="AX11" s="1180">
        <v>19.12</v>
      </c>
      <c r="AY11" s="1181">
        <v>387</v>
      </c>
      <c r="AZ11" s="1181">
        <v>293</v>
      </c>
      <c r="BA11" s="1191">
        <v>31.92</v>
      </c>
      <c r="BB11" s="1180">
        <v>846.29</v>
      </c>
      <c r="BC11" s="1181">
        <v>146</v>
      </c>
      <c r="BD11" s="1181">
        <f t="shared" si="0"/>
        <v>146</v>
      </c>
      <c r="BE11" s="1191">
        <v>1094.53</v>
      </c>
      <c r="BF11" s="1180">
        <v>16616.17</v>
      </c>
      <c r="BG11" s="1181">
        <v>1431</v>
      </c>
      <c r="BH11" s="1181">
        <v>1319</v>
      </c>
      <c r="BI11" s="1191">
        <v>170673</v>
      </c>
      <c r="BJ11" s="1180">
        <v>59.34</v>
      </c>
      <c r="BK11" s="1181">
        <v>90</v>
      </c>
      <c r="BL11" s="1181">
        <v>85</v>
      </c>
      <c r="BM11" s="1191">
        <v>151.03</v>
      </c>
      <c r="BN11" s="1180">
        <v>137</v>
      </c>
      <c r="BO11" s="1181">
        <v>30</v>
      </c>
      <c r="BP11" s="1181">
        <v>30</v>
      </c>
      <c r="BQ11" s="1191">
        <v>231</v>
      </c>
      <c r="BR11" s="1180">
        <v>469</v>
      </c>
      <c r="BS11" s="1181">
        <v>127</v>
      </c>
      <c r="BT11" s="1181">
        <v>110</v>
      </c>
      <c r="BU11" s="1191">
        <v>939</v>
      </c>
      <c r="BV11" s="1180"/>
      <c r="BW11" s="1181"/>
      <c r="BX11" s="1181"/>
      <c r="BY11" s="1191"/>
      <c r="BZ11" s="1180">
        <v>709</v>
      </c>
      <c r="CA11" s="1181">
        <v>9219</v>
      </c>
      <c r="CB11" s="1181">
        <f t="shared" si="1"/>
        <v>9219</v>
      </c>
      <c r="CC11" s="1191">
        <v>454</v>
      </c>
      <c r="CD11" s="1180">
        <v>1292.19</v>
      </c>
      <c r="CE11" s="1181">
        <v>382</v>
      </c>
      <c r="CF11" s="1181">
        <v>333</v>
      </c>
      <c r="CG11" s="1191">
        <v>2004</v>
      </c>
      <c r="CH11" s="1180"/>
      <c r="CI11" s="1181"/>
      <c r="CJ11" s="1181"/>
      <c r="CK11" s="1191"/>
      <c r="CL11" s="1180">
        <v>510</v>
      </c>
      <c r="CM11" s="1181">
        <v>84</v>
      </c>
      <c r="CN11" s="1181">
        <v>79</v>
      </c>
      <c r="CO11" s="1191">
        <v>629</v>
      </c>
      <c r="CP11" s="1180"/>
      <c r="CQ11" s="1181"/>
      <c r="CR11" s="1181"/>
      <c r="CS11" s="1191"/>
    </row>
    <row r="12" spans="1:97" ht="15">
      <c r="A12" s="1179" t="s">
        <v>313</v>
      </c>
      <c r="B12" s="1180"/>
      <c r="C12" s="1181"/>
      <c r="D12" s="1181"/>
      <c r="E12" s="1182"/>
      <c r="F12" s="1190"/>
      <c r="G12" s="1181"/>
      <c r="H12" s="1181"/>
      <c r="I12" s="1191"/>
      <c r="J12" s="1180"/>
      <c r="K12" s="1181"/>
      <c r="L12" s="1181"/>
      <c r="M12" s="1191"/>
      <c r="N12" s="1180"/>
      <c r="O12" s="1181"/>
      <c r="P12" s="1181"/>
      <c r="Q12" s="1182"/>
      <c r="R12" s="1190"/>
      <c r="S12" s="1181"/>
      <c r="T12" s="1181"/>
      <c r="U12" s="1191"/>
      <c r="V12" s="1180"/>
      <c r="W12" s="1181"/>
      <c r="X12" s="1181"/>
      <c r="Y12" s="1191"/>
      <c r="Z12" s="1180"/>
      <c r="AA12" s="1181"/>
      <c r="AB12" s="1181"/>
      <c r="AC12" s="1191"/>
      <c r="AD12" s="1180"/>
      <c r="AE12" s="1181"/>
      <c r="AF12" s="1181"/>
      <c r="AG12" s="1191"/>
      <c r="AH12" s="1180"/>
      <c r="AI12" s="1181"/>
      <c r="AJ12" s="1181"/>
      <c r="AK12" s="1191"/>
      <c r="AL12" s="1180"/>
      <c r="AM12" s="1181"/>
      <c r="AN12" s="1181"/>
      <c r="AO12" s="1191"/>
      <c r="AP12" s="1180"/>
      <c r="AQ12" s="1181"/>
      <c r="AR12" s="1181"/>
      <c r="AS12" s="1191"/>
      <c r="AT12" s="1180"/>
      <c r="AU12" s="1181"/>
      <c r="AV12" s="1181"/>
      <c r="AW12" s="1191"/>
      <c r="AX12" s="1180"/>
      <c r="AY12" s="1181"/>
      <c r="AZ12" s="1181"/>
      <c r="BA12" s="1191"/>
      <c r="BB12" s="1180"/>
      <c r="BC12" s="1181"/>
      <c r="BD12" s="1181"/>
      <c r="BE12" s="1191"/>
      <c r="BF12" s="1180"/>
      <c r="BG12" s="1181"/>
      <c r="BH12" s="1181"/>
      <c r="BI12" s="1191"/>
      <c r="BJ12" s="1180"/>
      <c r="BK12" s="1181"/>
      <c r="BL12" s="1181"/>
      <c r="BM12" s="1191"/>
      <c r="BN12" s="1180"/>
      <c r="BO12" s="1181"/>
      <c r="BP12" s="1181"/>
      <c r="BQ12" s="1191"/>
      <c r="BR12" s="1180"/>
      <c r="BS12" s="1181"/>
      <c r="BT12" s="1181"/>
      <c r="BU12" s="1191"/>
      <c r="BV12" s="1180"/>
      <c r="BW12" s="1181"/>
      <c r="BX12" s="1181"/>
      <c r="BY12" s="1191"/>
      <c r="BZ12" s="1180"/>
      <c r="CA12" s="1181"/>
      <c r="CB12" s="1181"/>
      <c r="CC12" s="1191"/>
      <c r="CD12" s="1180"/>
      <c r="CE12" s="1181"/>
      <c r="CF12" s="1181"/>
      <c r="CG12" s="1191"/>
      <c r="CH12" s="1180"/>
      <c r="CI12" s="1181"/>
      <c r="CJ12" s="1181"/>
      <c r="CK12" s="1191"/>
      <c r="CL12" s="1180"/>
      <c r="CM12" s="1181"/>
      <c r="CN12" s="1181"/>
      <c r="CO12" s="1191"/>
      <c r="CP12" s="1180"/>
      <c r="CQ12" s="1181"/>
      <c r="CR12" s="1181"/>
      <c r="CS12" s="1191"/>
    </row>
    <row r="13" spans="1:97" ht="15">
      <c r="A13" s="1187" t="s">
        <v>314</v>
      </c>
      <c r="B13" s="1188"/>
      <c r="C13" s="1181"/>
      <c r="D13" s="1189"/>
      <c r="E13" s="1182"/>
      <c r="F13" s="1190"/>
      <c r="G13" s="1181"/>
      <c r="H13" s="1181"/>
      <c r="I13" s="1191"/>
      <c r="J13" s="1180">
        <v>150.5</v>
      </c>
      <c r="K13" s="1181">
        <v>52</v>
      </c>
      <c r="L13" s="1181">
        <v>47</v>
      </c>
      <c r="M13" s="1191"/>
      <c r="N13" s="1180">
        <v>-8</v>
      </c>
      <c r="O13" s="1181">
        <v>1</v>
      </c>
      <c r="P13" s="1181"/>
      <c r="Q13" s="1182"/>
      <c r="R13" s="1190"/>
      <c r="S13" s="1181"/>
      <c r="T13" s="1181"/>
      <c r="U13" s="1191"/>
      <c r="V13" s="1180">
        <v>106.3</v>
      </c>
      <c r="W13" s="1180">
        <v>44</v>
      </c>
      <c r="X13" s="1181">
        <v>41</v>
      </c>
      <c r="Y13" s="1191">
        <v>106.3</v>
      </c>
      <c r="Z13" s="1180"/>
      <c r="AA13" s="1181"/>
      <c r="AB13" s="1181"/>
      <c r="AC13" s="1191"/>
      <c r="AD13" s="1180"/>
      <c r="AE13" s="1181"/>
      <c r="AF13" s="1181"/>
      <c r="AG13" s="1191"/>
      <c r="AH13" s="1180"/>
      <c r="AI13" s="1181"/>
      <c r="AJ13" s="1181"/>
      <c r="AK13" s="1191"/>
      <c r="AL13" s="1180">
        <v>3</v>
      </c>
      <c r="AM13" s="1181">
        <v>6</v>
      </c>
      <c r="AN13" s="1181">
        <v>6</v>
      </c>
      <c r="AO13" s="1191">
        <v>0</v>
      </c>
      <c r="AP13" s="1180">
        <v>161.78</v>
      </c>
      <c r="AQ13" s="1181">
        <v>448</v>
      </c>
      <c r="AR13" s="1181">
        <v>463</v>
      </c>
      <c r="AS13" s="1191">
        <v>10.65</v>
      </c>
      <c r="AT13" s="1180">
        <v>4213.4</v>
      </c>
      <c r="AU13" s="1181">
        <v>623</v>
      </c>
      <c r="AV13" s="1181">
        <v>623</v>
      </c>
      <c r="AW13" s="1191">
        <v>676.9</v>
      </c>
      <c r="AX13" s="1180"/>
      <c r="AY13" s="1181"/>
      <c r="AZ13" s="1181"/>
      <c r="BA13" s="1191"/>
      <c r="BB13" s="1180"/>
      <c r="BC13" s="1181"/>
      <c r="BD13" s="1181"/>
      <c r="BE13" s="1191"/>
      <c r="BF13" s="1180"/>
      <c r="BG13" s="1181"/>
      <c r="BH13" s="1181"/>
      <c r="BI13" s="1191"/>
      <c r="BJ13" s="1180">
        <v>0.48</v>
      </c>
      <c r="BK13" s="1181"/>
      <c r="BL13" s="1181"/>
      <c r="BM13" s="1191">
        <v>0.25</v>
      </c>
      <c r="BN13" s="1180">
        <v>193</v>
      </c>
      <c r="BO13" s="1181">
        <v>129</v>
      </c>
      <c r="BP13" s="1181">
        <v>120</v>
      </c>
      <c r="BQ13" s="1191">
        <v>2</v>
      </c>
      <c r="BR13" s="1180"/>
      <c r="BS13" s="1181"/>
      <c r="BT13" s="1181"/>
      <c r="BU13" s="1191"/>
      <c r="BV13" s="1180"/>
      <c r="BW13" s="1181"/>
      <c r="BX13" s="1181"/>
      <c r="BY13" s="1191"/>
      <c r="BZ13" s="1180"/>
      <c r="CA13" s="1181"/>
      <c r="CB13" s="1181"/>
      <c r="CC13" s="1191"/>
      <c r="CD13" s="1180"/>
      <c r="CE13" s="1181"/>
      <c r="CF13" s="1181"/>
      <c r="CG13" s="1191"/>
      <c r="CH13" s="1180"/>
      <c r="CI13" s="1181"/>
      <c r="CJ13" s="1181"/>
      <c r="CK13" s="1191"/>
      <c r="CL13" s="1180"/>
      <c r="CM13" s="1181"/>
      <c r="CN13" s="1181"/>
      <c r="CO13" s="1191"/>
      <c r="CP13" s="1180"/>
      <c r="CQ13" s="1181"/>
      <c r="CR13" s="1181"/>
      <c r="CS13" s="1191"/>
    </row>
    <row r="14" spans="1:97" ht="15">
      <c r="A14" s="1187" t="s">
        <v>315</v>
      </c>
      <c r="B14" s="1192"/>
      <c r="C14" s="1181"/>
      <c r="D14" s="1193"/>
      <c r="E14" s="1182"/>
      <c r="F14" s="1190"/>
      <c r="G14" s="1181"/>
      <c r="H14" s="1181"/>
      <c r="I14" s="1191"/>
      <c r="J14" s="1180">
        <v>92.5</v>
      </c>
      <c r="K14" s="1181">
        <v>14</v>
      </c>
      <c r="L14" s="1181">
        <v>13</v>
      </c>
      <c r="M14" s="1191"/>
      <c r="N14" s="1180">
        <v>1</v>
      </c>
      <c r="O14" s="1181"/>
      <c r="P14" s="1181"/>
      <c r="Q14" s="1182"/>
      <c r="R14" s="1190"/>
      <c r="S14" s="1181"/>
      <c r="T14" s="1181"/>
      <c r="U14" s="1191"/>
      <c r="V14" s="1180">
        <v>137.9</v>
      </c>
      <c r="W14" s="1180">
        <v>16</v>
      </c>
      <c r="X14" s="1181">
        <v>14</v>
      </c>
      <c r="Y14" s="1191">
        <v>137.9</v>
      </c>
      <c r="Z14" s="1180"/>
      <c r="AA14" s="1181"/>
      <c r="AB14" s="1181"/>
      <c r="AC14" s="1191"/>
      <c r="AD14" s="1180"/>
      <c r="AE14" s="1181"/>
      <c r="AF14" s="1181"/>
      <c r="AG14" s="1191"/>
      <c r="AH14" s="1180">
        <v>-5.59</v>
      </c>
      <c r="AI14" s="1181">
        <v>-7</v>
      </c>
      <c r="AJ14" s="1181">
        <v>-7</v>
      </c>
      <c r="AK14" s="1191">
        <v>0.34</v>
      </c>
      <c r="AL14" s="1180">
        <v>10</v>
      </c>
      <c r="AM14" s="1181">
        <v>13</v>
      </c>
      <c r="AN14" s="1181">
        <v>12</v>
      </c>
      <c r="AO14" s="1191">
        <v>1</v>
      </c>
      <c r="AP14" s="1180">
        <v>785.21</v>
      </c>
      <c r="AQ14" s="1181">
        <v>999</v>
      </c>
      <c r="AR14" s="1181">
        <v>1070</v>
      </c>
      <c r="AS14" s="1191">
        <v>52.64</v>
      </c>
      <c r="AT14" s="1180">
        <v>718</v>
      </c>
      <c r="AU14" s="1181">
        <v>160</v>
      </c>
      <c r="AV14" s="1181">
        <v>169</v>
      </c>
      <c r="AW14" s="1191">
        <v>592.6</v>
      </c>
      <c r="AX14" s="1180"/>
      <c r="AY14" s="1181"/>
      <c r="AZ14" s="1181"/>
      <c r="BA14" s="1191"/>
      <c r="BB14" s="1180"/>
      <c r="BC14" s="1181"/>
      <c r="BD14" s="1181"/>
      <c r="BE14" s="1191"/>
      <c r="BF14" s="1180">
        <v>1</v>
      </c>
      <c r="BG14" s="1180">
        <v>1</v>
      </c>
      <c r="BH14" s="1181">
        <v>1</v>
      </c>
      <c r="BI14" s="1191">
        <v>0.16</v>
      </c>
      <c r="BJ14" s="1180">
        <v>0.02</v>
      </c>
      <c r="BK14" s="1181">
        <v>1</v>
      </c>
      <c r="BL14" s="1181">
        <v>1</v>
      </c>
      <c r="BM14" s="1191">
        <v>0.16</v>
      </c>
      <c r="BN14" s="1180">
        <v>67</v>
      </c>
      <c r="BO14" s="1181"/>
      <c r="BP14" s="1181"/>
      <c r="BQ14" s="1191"/>
      <c r="BR14" s="1180">
        <v>61</v>
      </c>
      <c r="BS14" s="1181">
        <v>65</v>
      </c>
      <c r="BT14" s="1181">
        <v>62</v>
      </c>
      <c r="BU14" s="1191">
        <v>4</v>
      </c>
      <c r="BV14" s="1180"/>
      <c r="BW14" s="1181"/>
      <c r="BX14" s="1181"/>
      <c r="BY14" s="1191"/>
      <c r="BZ14" s="1180"/>
      <c r="CA14" s="1181"/>
      <c r="CB14" s="1181"/>
      <c r="CC14" s="1191"/>
      <c r="CD14" s="1180"/>
      <c r="CE14" s="1181"/>
      <c r="CF14" s="1181"/>
      <c r="CG14" s="1191"/>
      <c r="CH14" s="1180"/>
      <c r="CI14" s="1181"/>
      <c r="CJ14" s="1181"/>
      <c r="CK14" s="1191"/>
      <c r="CL14" s="1180">
        <v>8</v>
      </c>
      <c r="CM14" s="1181">
        <f>CN14</f>
        <v>8</v>
      </c>
      <c r="CN14" s="1181">
        <v>8</v>
      </c>
      <c r="CO14" s="1191">
        <v>8</v>
      </c>
      <c r="CP14" s="1180"/>
      <c r="CQ14" s="1181"/>
      <c r="CR14" s="1181"/>
      <c r="CS14" s="1191"/>
    </row>
    <row r="15" spans="1:97" ht="15">
      <c r="A15" s="1187" t="s">
        <v>316</v>
      </c>
      <c r="B15" s="1188"/>
      <c r="C15" s="1181"/>
      <c r="D15" s="1189"/>
      <c r="E15" s="1182"/>
      <c r="F15" s="1190"/>
      <c r="G15" s="1181"/>
      <c r="H15" s="1181"/>
      <c r="I15" s="1191"/>
      <c r="J15" s="1180">
        <v>35.2</v>
      </c>
      <c r="K15" s="1181">
        <v>3</v>
      </c>
      <c r="L15" s="1181">
        <v>3</v>
      </c>
      <c r="M15" s="1191"/>
      <c r="N15" s="1180"/>
      <c r="O15" s="1181"/>
      <c r="P15" s="1181"/>
      <c r="Q15" s="1182"/>
      <c r="R15" s="1190"/>
      <c r="S15" s="1181"/>
      <c r="T15" s="1181"/>
      <c r="U15" s="1191"/>
      <c r="V15" s="1180">
        <v>107.4</v>
      </c>
      <c r="W15" s="1180">
        <v>8</v>
      </c>
      <c r="X15" s="1181">
        <v>8</v>
      </c>
      <c r="Y15" s="1191">
        <v>107.4</v>
      </c>
      <c r="Z15" s="1180"/>
      <c r="AA15" s="1181"/>
      <c r="AB15" s="1181"/>
      <c r="AC15" s="1191"/>
      <c r="AD15" s="1180"/>
      <c r="AE15" s="1181"/>
      <c r="AF15" s="1181"/>
      <c r="AG15" s="1191"/>
      <c r="AH15" s="1180">
        <v>-2.6</v>
      </c>
      <c r="AI15" s="1181">
        <v>-2</v>
      </c>
      <c r="AJ15" s="1181">
        <v>-2</v>
      </c>
      <c r="AK15" s="1191">
        <v>0.12</v>
      </c>
      <c r="AL15" s="1180">
        <v>11</v>
      </c>
      <c r="AM15" s="1181">
        <v>9</v>
      </c>
      <c r="AN15" s="1181">
        <v>9</v>
      </c>
      <c r="AO15" s="1191">
        <v>1</v>
      </c>
      <c r="AP15" s="1180">
        <v>1472.28</v>
      </c>
      <c r="AQ15" s="1181">
        <v>1186</v>
      </c>
      <c r="AR15" s="1181">
        <v>1245</v>
      </c>
      <c r="AS15" s="1191">
        <v>98.88</v>
      </c>
      <c r="AT15" s="1180">
        <v>624.9</v>
      </c>
      <c r="AU15" s="1181">
        <v>181</v>
      </c>
      <c r="AV15" s="1181">
        <v>207</v>
      </c>
      <c r="AW15" s="1191">
        <v>567.9</v>
      </c>
      <c r="AX15" s="1180"/>
      <c r="AY15" s="1181"/>
      <c r="AZ15" s="1181"/>
      <c r="BA15" s="1191"/>
      <c r="BB15" s="1180"/>
      <c r="BC15" s="1181"/>
      <c r="BD15" s="1181"/>
      <c r="BE15" s="1191"/>
      <c r="BF15" s="1180">
        <v>9.69</v>
      </c>
      <c r="BG15" s="1180">
        <v>7</v>
      </c>
      <c r="BH15" s="1181">
        <v>7</v>
      </c>
      <c r="BI15" s="1191">
        <v>0.98</v>
      </c>
      <c r="BJ15" s="1180">
        <v>0.12</v>
      </c>
      <c r="BK15" s="1181">
        <v>10</v>
      </c>
      <c r="BL15" s="1181">
        <v>10</v>
      </c>
      <c r="BM15" s="1191">
        <v>0.01</v>
      </c>
      <c r="BN15" s="1180">
        <v>7</v>
      </c>
      <c r="BO15" s="1181">
        <v>1</v>
      </c>
      <c r="BP15" s="1181">
        <v>1</v>
      </c>
      <c r="BQ15" s="1191"/>
      <c r="BR15" s="1180">
        <v>175</v>
      </c>
      <c r="BS15" s="1181">
        <v>145</v>
      </c>
      <c r="BT15" s="1181">
        <v>130</v>
      </c>
      <c r="BU15" s="1191">
        <v>11</v>
      </c>
      <c r="BV15" s="1180"/>
      <c r="BW15" s="1181"/>
      <c r="BX15" s="1181"/>
      <c r="BY15" s="1191"/>
      <c r="BZ15" s="1180"/>
      <c r="CA15" s="1181"/>
      <c r="CB15" s="1181"/>
      <c r="CC15" s="1191"/>
      <c r="CD15" s="1180"/>
      <c r="CE15" s="1181"/>
      <c r="CF15" s="1181"/>
      <c r="CG15" s="1191"/>
      <c r="CH15" s="1180">
        <v>2.98</v>
      </c>
      <c r="CI15" s="1181">
        <v>2</v>
      </c>
      <c r="CJ15" s="1181">
        <v>2</v>
      </c>
      <c r="CK15" s="1191">
        <v>0.21</v>
      </c>
      <c r="CL15" s="1180">
        <v>74</v>
      </c>
      <c r="CM15" s="1181">
        <f>CN15</f>
        <v>56</v>
      </c>
      <c r="CN15" s="1181">
        <v>56</v>
      </c>
      <c r="CO15" s="1191">
        <v>74</v>
      </c>
      <c r="CP15" s="1180"/>
      <c r="CQ15" s="1181"/>
      <c r="CR15" s="1181"/>
      <c r="CS15" s="1191"/>
    </row>
    <row r="16" spans="1:97" ht="15">
      <c r="A16" s="1187" t="s">
        <v>317</v>
      </c>
      <c r="B16" s="1192"/>
      <c r="C16" s="1181"/>
      <c r="D16" s="1193"/>
      <c r="E16" s="1182"/>
      <c r="F16" s="1190"/>
      <c r="G16" s="1181"/>
      <c r="H16" s="1181"/>
      <c r="I16" s="1191"/>
      <c r="J16" s="1180">
        <v>15.7</v>
      </c>
      <c r="K16" s="1181">
        <v>1</v>
      </c>
      <c r="L16" s="1181">
        <v>1</v>
      </c>
      <c r="M16" s="1191"/>
      <c r="N16" s="1180"/>
      <c r="O16" s="1181"/>
      <c r="P16" s="1181"/>
      <c r="Q16" s="1182"/>
      <c r="R16" s="1190"/>
      <c r="S16" s="1181"/>
      <c r="T16" s="1181"/>
      <c r="U16" s="1191"/>
      <c r="V16" s="1180">
        <v>186.6</v>
      </c>
      <c r="W16" s="1180">
        <v>10</v>
      </c>
      <c r="X16" s="1181">
        <v>10</v>
      </c>
      <c r="Y16" s="1191">
        <v>186.6</v>
      </c>
      <c r="Z16" s="1180"/>
      <c r="AA16" s="1181"/>
      <c r="AB16" s="1181"/>
      <c r="AC16" s="1191"/>
      <c r="AD16" s="1180">
        <v>0.06</v>
      </c>
      <c r="AE16" s="1181">
        <v>3</v>
      </c>
      <c r="AF16" s="1181">
        <v>3</v>
      </c>
      <c r="AG16" s="1191">
        <v>0.06</v>
      </c>
      <c r="AH16" s="1180">
        <v>2</v>
      </c>
      <c r="AI16" s="1181">
        <v>1</v>
      </c>
      <c r="AJ16" s="1181">
        <v>1</v>
      </c>
      <c r="AK16" s="1191">
        <v>0.12</v>
      </c>
      <c r="AL16" s="1180">
        <v>23</v>
      </c>
      <c r="AM16" s="1181">
        <v>14</v>
      </c>
      <c r="AN16" s="1181">
        <v>14</v>
      </c>
      <c r="AO16" s="1191">
        <v>2</v>
      </c>
      <c r="AP16" s="1180">
        <v>2660.62</v>
      </c>
      <c r="AQ16" s="1181">
        <v>1502</v>
      </c>
      <c r="AR16" s="1181">
        <v>1602</v>
      </c>
      <c r="AS16" s="1191">
        <v>182.38</v>
      </c>
      <c r="AT16" s="1180">
        <v>862.4</v>
      </c>
      <c r="AU16" s="1181">
        <v>285</v>
      </c>
      <c r="AV16" s="1181">
        <v>330</v>
      </c>
      <c r="AW16" s="1191">
        <v>776.4</v>
      </c>
      <c r="AX16" s="1180"/>
      <c r="AY16" s="1181"/>
      <c r="AZ16" s="1181"/>
      <c r="BA16" s="1191"/>
      <c r="BB16" s="1180"/>
      <c r="BC16" s="1181"/>
      <c r="BD16" s="1181"/>
      <c r="BE16" s="1191"/>
      <c r="BF16" s="1180">
        <v>201.24</v>
      </c>
      <c r="BG16" s="1180">
        <v>104</v>
      </c>
      <c r="BH16" s="1181">
        <v>95</v>
      </c>
      <c r="BI16" s="1191">
        <v>14.27</v>
      </c>
      <c r="BJ16" s="1180">
        <v>0.97</v>
      </c>
      <c r="BK16" s="1181">
        <v>51</v>
      </c>
      <c r="BL16" s="1181">
        <v>50</v>
      </c>
      <c r="BM16" s="1191">
        <v>0.07</v>
      </c>
      <c r="BN16" s="1180">
        <v>-20</v>
      </c>
      <c r="BO16" s="1181"/>
      <c r="BP16" s="1181"/>
      <c r="BQ16" s="1191"/>
      <c r="BR16" s="1180">
        <v>105</v>
      </c>
      <c r="BS16" s="1181">
        <v>60</v>
      </c>
      <c r="BT16" s="1181">
        <v>50</v>
      </c>
      <c r="BU16" s="1191">
        <v>7</v>
      </c>
      <c r="BV16" s="1180"/>
      <c r="BW16" s="1181"/>
      <c r="BX16" s="1181"/>
      <c r="BY16" s="1191"/>
      <c r="BZ16" s="1180"/>
      <c r="CA16" s="1181"/>
      <c r="CB16" s="1181"/>
      <c r="CC16" s="1191"/>
      <c r="CD16" s="1180"/>
      <c r="CE16" s="1181"/>
      <c r="CF16" s="1181"/>
      <c r="CG16" s="1191"/>
      <c r="CH16" s="1180">
        <v>35.79</v>
      </c>
      <c r="CI16" s="1181">
        <v>18</v>
      </c>
      <c r="CJ16" s="1181">
        <v>18</v>
      </c>
      <c r="CK16" s="1191">
        <v>1.24</v>
      </c>
      <c r="CL16" s="1180">
        <v>213</v>
      </c>
      <c r="CM16" s="1181">
        <v>114</v>
      </c>
      <c r="CN16" s="1181">
        <v>116</v>
      </c>
      <c r="CO16" s="1191">
        <v>211</v>
      </c>
      <c r="CP16" s="1180"/>
      <c r="CQ16" s="1181"/>
      <c r="CR16" s="1181"/>
      <c r="CS16" s="1191"/>
    </row>
    <row r="17" spans="1:97" ht="15">
      <c r="A17" s="1187" t="s">
        <v>318</v>
      </c>
      <c r="B17" s="1192"/>
      <c r="C17" s="1181"/>
      <c r="D17" s="1193"/>
      <c r="E17" s="1182"/>
      <c r="F17" s="1190"/>
      <c r="G17" s="1181"/>
      <c r="H17" s="1181"/>
      <c r="I17" s="1191"/>
      <c r="J17" s="1180">
        <v>46.3</v>
      </c>
      <c r="K17" s="1181">
        <v>2</v>
      </c>
      <c r="L17" s="1181">
        <v>2</v>
      </c>
      <c r="M17" s="1191"/>
      <c r="N17" s="1180"/>
      <c r="O17" s="1181"/>
      <c r="P17" s="1181"/>
      <c r="Q17" s="1182"/>
      <c r="R17" s="1190"/>
      <c r="S17" s="1181"/>
      <c r="T17" s="1181"/>
      <c r="U17" s="1191"/>
      <c r="V17" s="1180">
        <v>49.1</v>
      </c>
      <c r="W17" s="1180">
        <v>2</v>
      </c>
      <c r="X17" s="1181">
        <v>1</v>
      </c>
      <c r="Y17" s="1191">
        <v>49.1</v>
      </c>
      <c r="Z17" s="1180"/>
      <c r="AA17" s="1181"/>
      <c r="AB17" s="1181"/>
      <c r="AC17" s="1191"/>
      <c r="AD17" s="1180">
        <v>0.03</v>
      </c>
      <c r="AE17" s="1181">
        <v>1</v>
      </c>
      <c r="AF17" s="1181">
        <v>1</v>
      </c>
      <c r="AG17" s="1191">
        <v>0.03</v>
      </c>
      <c r="AH17" s="1180">
        <v>140.82</v>
      </c>
      <c r="AI17" s="1181">
        <v>63</v>
      </c>
      <c r="AJ17" s="1181">
        <v>60</v>
      </c>
      <c r="AK17" s="1191">
        <v>14.78</v>
      </c>
      <c r="AL17" s="1180">
        <v>11</v>
      </c>
      <c r="AM17" s="1181">
        <v>5</v>
      </c>
      <c r="AN17" s="1181">
        <v>4</v>
      </c>
      <c r="AO17" s="1191">
        <v>1</v>
      </c>
      <c r="AP17" s="1180">
        <v>3005.1</v>
      </c>
      <c r="AQ17" s="1181">
        <v>1330</v>
      </c>
      <c r="AR17" s="1181">
        <v>1509</v>
      </c>
      <c r="AS17" s="1191">
        <v>207.47</v>
      </c>
      <c r="AT17" s="1180">
        <v>1651</v>
      </c>
      <c r="AU17" s="1181">
        <v>610</v>
      </c>
      <c r="AV17" s="1181">
        <v>724</v>
      </c>
      <c r="AW17" s="1191">
        <v>1449.6</v>
      </c>
      <c r="AX17" s="1180"/>
      <c r="AY17" s="1181"/>
      <c r="AZ17" s="1181"/>
      <c r="BA17" s="1191"/>
      <c r="BB17" s="1180"/>
      <c r="BC17" s="1181"/>
      <c r="BD17" s="1181"/>
      <c r="BE17" s="1191"/>
      <c r="BF17" s="1180">
        <v>219.09</v>
      </c>
      <c r="BG17" s="1180">
        <v>93</v>
      </c>
      <c r="BH17" s="1181">
        <v>86</v>
      </c>
      <c r="BI17" s="1191">
        <v>15.25</v>
      </c>
      <c r="BJ17" s="1180">
        <v>2.62</v>
      </c>
      <c r="BK17" s="1181">
        <v>117</v>
      </c>
      <c r="BL17" s="1181">
        <v>113</v>
      </c>
      <c r="BM17" s="1191">
        <v>0.21</v>
      </c>
      <c r="BN17" s="1180"/>
      <c r="BO17" s="1181"/>
      <c r="BP17" s="1181"/>
      <c r="BQ17" s="1191"/>
      <c r="BR17" s="1180">
        <v>74</v>
      </c>
      <c r="BS17" s="1181">
        <v>32</v>
      </c>
      <c r="BT17" s="1181">
        <v>27</v>
      </c>
      <c r="BU17" s="1191">
        <v>5</v>
      </c>
      <c r="BV17" s="1180"/>
      <c r="BW17" s="1181"/>
      <c r="BX17" s="1181"/>
      <c r="BY17" s="1191"/>
      <c r="BZ17" s="1180"/>
      <c r="CA17" s="1181"/>
      <c r="CB17" s="1181"/>
      <c r="CC17" s="1191"/>
      <c r="CD17" s="1180"/>
      <c r="CE17" s="1181"/>
      <c r="CF17" s="1181"/>
      <c r="CG17" s="1191"/>
      <c r="CH17" s="1180">
        <v>5</v>
      </c>
      <c r="CI17" s="1181">
        <v>2</v>
      </c>
      <c r="CJ17" s="1181">
        <v>2</v>
      </c>
      <c r="CK17" s="1191">
        <v>0.03</v>
      </c>
      <c r="CL17" s="1180">
        <v>109</v>
      </c>
      <c r="CM17" s="1181">
        <v>48</v>
      </c>
      <c r="CN17" s="1181">
        <v>51</v>
      </c>
      <c r="CO17" s="1191">
        <v>109</v>
      </c>
      <c r="CP17" s="1180"/>
      <c r="CQ17" s="1181"/>
      <c r="CR17" s="1181"/>
      <c r="CS17" s="1191"/>
    </row>
    <row r="18" spans="1:97" ht="15">
      <c r="A18" s="1187" t="s">
        <v>319</v>
      </c>
      <c r="B18" s="1192"/>
      <c r="C18" s="1181"/>
      <c r="D18" s="1193"/>
      <c r="E18" s="1182"/>
      <c r="F18" s="1190"/>
      <c r="G18" s="1181"/>
      <c r="H18" s="1181"/>
      <c r="I18" s="1191"/>
      <c r="J18" s="1180"/>
      <c r="K18" s="1181"/>
      <c r="L18" s="1181"/>
      <c r="M18" s="1191"/>
      <c r="N18" s="1180">
        <v>33</v>
      </c>
      <c r="O18" s="1181">
        <v>12</v>
      </c>
      <c r="P18" s="1181">
        <v>11</v>
      </c>
      <c r="Q18" s="1182">
        <v>31</v>
      </c>
      <c r="R18" s="1190"/>
      <c r="S18" s="1181"/>
      <c r="T18" s="1181"/>
      <c r="U18" s="1191"/>
      <c r="V18" s="1180">
        <v>176.8</v>
      </c>
      <c r="W18" s="1180">
        <v>6</v>
      </c>
      <c r="X18" s="1181">
        <v>6</v>
      </c>
      <c r="Y18" s="1191">
        <v>176.8</v>
      </c>
      <c r="Z18" s="1180"/>
      <c r="AA18" s="1181"/>
      <c r="AB18" s="1181"/>
      <c r="AC18" s="1191"/>
      <c r="AD18" s="1180">
        <v>0.12</v>
      </c>
      <c r="AE18" s="1181">
        <v>4</v>
      </c>
      <c r="AF18" s="1181">
        <v>4</v>
      </c>
      <c r="AG18" s="1191">
        <v>0.12</v>
      </c>
      <c r="AH18" s="1180">
        <v>87.14</v>
      </c>
      <c r="AI18" s="1181">
        <v>33</v>
      </c>
      <c r="AJ18" s="1181">
        <v>32</v>
      </c>
      <c r="AK18" s="1191">
        <v>14.58</v>
      </c>
      <c r="AL18" s="1180"/>
      <c r="AM18" s="1181"/>
      <c r="AN18" s="1181"/>
      <c r="AO18" s="1191"/>
      <c r="AP18" s="1180">
        <v>3293.62</v>
      </c>
      <c r="AQ18" s="1181">
        <v>1188</v>
      </c>
      <c r="AR18" s="1181">
        <v>1361</v>
      </c>
      <c r="AS18" s="1191">
        <v>231.74</v>
      </c>
      <c r="AT18" s="1180">
        <v>1509.5</v>
      </c>
      <c r="AU18" s="1181">
        <v>445</v>
      </c>
      <c r="AV18" s="1181">
        <v>554</v>
      </c>
      <c r="AW18" s="1191">
        <v>1381.2</v>
      </c>
      <c r="AX18" s="1180"/>
      <c r="AY18" s="1181"/>
      <c r="AZ18" s="1181"/>
      <c r="BA18" s="1191"/>
      <c r="BB18" s="1180"/>
      <c r="BC18" s="1181"/>
      <c r="BD18" s="1181"/>
      <c r="BE18" s="1191"/>
      <c r="BF18" s="1180">
        <v>220.37</v>
      </c>
      <c r="BG18" s="1180">
        <v>77</v>
      </c>
      <c r="BH18" s="1181">
        <v>80</v>
      </c>
      <c r="BI18" s="1191">
        <v>16.01</v>
      </c>
      <c r="BJ18" s="1180">
        <v>2.12</v>
      </c>
      <c r="BK18" s="1181">
        <v>76</v>
      </c>
      <c r="BL18" s="1181">
        <v>75</v>
      </c>
      <c r="BM18" s="1191">
        <v>0.14</v>
      </c>
      <c r="BN18" s="1180">
        <v>-29</v>
      </c>
      <c r="BO18" s="1181"/>
      <c r="BP18" s="1181"/>
      <c r="BQ18" s="1191"/>
      <c r="BR18" s="1180">
        <v>1144</v>
      </c>
      <c r="BS18" s="1181">
        <v>160</v>
      </c>
      <c r="BT18" s="1181">
        <v>143</v>
      </c>
      <c r="BU18" s="1191">
        <v>72</v>
      </c>
      <c r="BV18" s="1180"/>
      <c r="BW18" s="1181"/>
      <c r="BX18" s="1181"/>
      <c r="BY18" s="1191"/>
      <c r="BZ18" s="1180"/>
      <c r="CA18" s="1181"/>
      <c r="CB18" s="1181"/>
      <c r="CC18" s="1191"/>
      <c r="CD18" s="1180"/>
      <c r="CE18" s="1181"/>
      <c r="CF18" s="1181"/>
      <c r="CG18" s="1191"/>
      <c r="CH18" s="1180">
        <v>29.94</v>
      </c>
      <c r="CI18" s="1181">
        <v>10</v>
      </c>
      <c r="CJ18" s="1181">
        <v>10</v>
      </c>
      <c r="CK18" s="1191">
        <v>1.69</v>
      </c>
      <c r="CL18" s="1180">
        <v>72</v>
      </c>
      <c r="CM18" s="1181">
        <v>25</v>
      </c>
      <c r="CN18" s="1181">
        <v>26</v>
      </c>
      <c r="CO18" s="1191">
        <v>72</v>
      </c>
      <c r="CP18" s="1180"/>
      <c r="CQ18" s="1181"/>
      <c r="CR18" s="1181"/>
      <c r="CS18" s="1191"/>
    </row>
    <row r="19" spans="1:97" ht="15">
      <c r="A19" s="1187" t="s">
        <v>320</v>
      </c>
      <c r="B19" s="1192"/>
      <c r="C19" s="1181"/>
      <c r="D19" s="1193"/>
      <c r="E19" s="1182"/>
      <c r="F19" s="1190"/>
      <c r="G19" s="1181"/>
      <c r="H19" s="1181"/>
      <c r="I19" s="1191"/>
      <c r="J19" s="1180"/>
      <c r="K19" s="1181"/>
      <c r="L19" s="1181"/>
      <c r="M19" s="1191"/>
      <c r="N19" s="1180">
        <v>265</v>
      </c>
      <c r="O19" s="1181">
        <v>43</v>
      </c>
      <c r="P19" s="1181">
        <v>37</v>
      </c>
      <c r="Q19" s="1182">
        <v>218</v>
      </c>
      <c r="R19" s="1190"/>
      <c r="S19" s="1181"/>
      <c r="T19" s="1181"/>
      <c r="U19" s="1191"/>
      <c r="V19" s="1180">
        <v>2652.6</v>
      </c>
      <c r="W19" s="1180">
        <v>33</v>
      </c>
      <c r="X19" s="1181">
        <v>31</v>
      </c>
      <c r="Y19" s="1191">
        <v>2750.8</v>
      </c>
      <c r="Z19" s="1180"/>
      <c r="AA19" s="1181"/>
      <c r="AB19" s="1181"/>
      <c r="AC19" s="1191"/>
      <c r="AD19" s="1180">
        <v>1.36</v>
      </c>
      <c r="AE19" s="1181">
        <v>19</v>
      </c>
      <c r="AF19" s="1181">
        <v>19</v>
      </c>
      <c r="AG19" s="1191">
        <v>1.36</v>
      </c>
      <c r="AH19" s="1180">
        <v>2608.81</v>
      </c>
      <c r="AI19" s="1181">
        <v>221</v>
      </c>
      <c r="AJ19" s="1181">
        <v>219</v>
      </c>
      <c r="AK19" s="1191">
        <v>244.03</v>
      </c>
      <c r="AL19" s="1180">
        <v>25</v>
      </c>
      <c r="AM19" s="1181">
        <v>4</v>
      </c>
      <c r="AN19" s="1181">
        <v>3</v>
      </c>
      <c r="AO19" s="1191">
        <v>2</v>
      </c>
      <c r="AP19" s="1180">
        <v>110901.95</v>
      </c>
      <c r="AQ19" s="1181">
        <v>8904</v>
      </c>
      <c r="AR19" s="1181">
        <v>10820</v>
      </c>
      <c r="AS19" s="1191">
        <v>8196.63</v>
      </c>
      <c r="AT19" s="1180">
        <v>37098.5</v>
      </c>
      <c r="AU19" s="1181">
        <v>2909</v>
      </c>
      <c r="AV19" s="1181">
        <v>3626</v>
      </c>
      <c r="AW19" s="1191">
        <v>35743</v>
      </c>
      <c r="AX19" s="1180"/>
      <c r="AY19" s="1181"/>
      <c r="AZ19" s="1181"/>
      <c r="BA19" s="1191"/>
      <c r="BB19" s="1180">
        <v>58</v>
      </c>
      <c r="BC19" s="1181"/>
      <c r="BD19" s="1181"/>
      <c r="BE19" s="1191">
        <v>58</v>
      </c>
      <c r="BF19" s="1180">
        <v>8066</v>
      </c>
      <c r="BG19" s="1180">
        <v>464</v>
      </c>
      <c r="BH19" s="1181">
        <v>497</v>
      </c>
      <c r="BI19" s="1191">
        <v>631.41</v>
      </c>
      <c r="BJ19" s="1180">
        <v>34.28</v>
      </c>
      <c r="BK19" s="1181">
        <v>344</v>
      </c>
      <c r="BL19" s="1181">
        <v>340</v>
      </c>
      <c r="BM19" s="1191">
        <v>4.61</v>
      </c>
      <c r="BN19" s="1180">
        <v>148</v>
      </c>
      <c r="BO19" s="1181">
        <v>6</v>
      </c>
      <c r="BP19" s="1181">
        <v>6</v>
      </c>
      <c r="BQ19" s="1191">
        <v>1</v>
      </c>
      <c r="BR19" s="1180"/>
      <c r="BS19" s="1181"/>
      <c r="BT19" s="1181"/>
      <c r="BU19" s="1191"/>
      <c r="BV19" s="1180"/>
      <c r="BW19" s="1181"/>
      <c r="BX19" s="1181"/>
      <c r="BY19" s="1191"/>
      <c r="BZ19" s="1180"/>
      <c r="CA19" s="1181"/>
      <c r="CB19" s="1181"/>
      <c r="CC19" s="1191"/>
      <c r="CD19" s="1180"/>
      <c r="CE19" s="1181"/>
      <c r="CF19" s="1181"/>
      <c r="CG19" s="1191"/>
      <c r="CH19" s="1180">
        <v>1590.75</v>
      </c>
      <c r="CI19" s="1181">
        <v>127</v>
      </c>
      <c r="CJ19" s="1181">
        <v>127</v>
      </c>
      <c r="CK19" s="1191">
        <v>38.07</v>
      </c>
      <c r="CL19" s="1180">
        <v>19917</v>
      </c>
      <c r="CM19" s="1181">
        <v>947</v>
      </c>
      <c r="CN19" s="1181">
        <v>1000</v>
      </c>
      <c r="CO19" s="1191">
        <v>20452</v>
      </c>
      <c r="CP19" s="1180"/>
      <c r="CQ19" s="1181"/>
      <c r="CR19" s="1181"/>
      <c r="CS19" s="1191"/>
    </row>
    <row r="20" spans="1:97" ht="15">
      <c r="A20" s="1179" t="s">
        <v>321</v>
      </c>
      <c r="B20" s="1180"/>
      <c r="C20" s="1181"/>
      <c r="D20" s="1181"/>
      <c r="E20" s="1182"/>
      <c r="F20" s="1190"/>
      <c r="G20" s="1181"/>
      <c r="H20" s="1181"/>
      <c r="I20" s="1191"/>
      <c r="J20" s="1180"/>
      <c r="K20" s="1181"/>
      <c r="L20" s="1181"/>
      <c r="M20" s="1191"/>
      <c r="N20" s="1180"/>
      <c r="O20" s="1181"/>
      <c r="P20" s="1181"/>
      <c r="Q20" s="1182"/>
      <c r="R20" s="1190"/>
      <c r="S20" s="1181"/>
      <c r="T20" s="1181"/>
      <c r="U20" s="1191"/>
      <c r="V20" s="1180"/>
      <c r="W20" s="1181"/>
      <c r="X20" s="1181"/>
      <c r="Y20" s="1191"/>
      <c r="Z20" s="1180"/>
      <c r="AA20" s="1181"/>
      <c r="AB20" s="1181"/>
      <c r="AC20" s="1191"/>
      <c r="AD20" s="1180"/>
      <c r="AE20" s="1181"/>
      <c r="AF20" s="1181"/>
      <c r="AG20" s="1191"/>
      <c r="AH20" s="1180"/>
      <c r="AI20" s="1181"/>
      <c r="AJ20" s="1181"/>
      <c r="AK20" s="1191"/>
      <c r="AL20" s="1180"/>
      <c r="AM20" s="1181"/>
      <c r="AN20" s="1181"/>
      <c r="AO20" s="1191"/>
      <c r="AP20" s="1180"/>
      <c r="AQ20" s="1181"/>
      <c r="AR20" s="1181"/>
      <c r="AS20" s="1191"/>
      <c r="AT20" s="1180"/>
      <c r="AU20" s="1181"/>
      <c r="AV20" s="1181"/>
      <c r="AW20" s="1191"/>
      <c r="AX20" s="1180"/>
      <c r="AY20" s="1181"/>
      <c r="AZ20" s="1181"/>
      <c r="BA20" s="1191"/>
      <c r="BB20" s="1180"/>
      <c r="BC20" s="1181"/>
      <c r="BD20" s="1181"/>
      <c r="BE20" s="1191"/>
      <c r="BF20" s="1180"/>
      <c r="BG20" s="1181"/>
      <c r="BH20" s="1181"/>
      <c r="BI20" s="1191"/>
      <c r="BJ20" s="1180"/>
      <c r="BK20" s="1181"/>
      <c r="BL20" s="1181"/>
      <c r="BM20" s="1191"/>
      <c r="BN20" s="1180"/>
      <c r="BO20" s="1181"/>
      <c r="BP20" s="1181"/>
      <c r="BQ20" s="1191"/>
      <c r="BR20" s="1180"/>
      <c r="BS20" s="1181"/>
      <c r="BT20" s="1181"/>
      <c r="BU20" s="1191"/>
      <c r="BV20" s="1180"/>
      <c r="BW20" s="1181"/>
      <c r="BX20" s="1181"/>
      <c r="BY20" s="1191"/>
      <c r="BZ20" s="1180"/>
      <c r="CA20" s="1181"/>
      <c r="CB20" s="1181"/>
      <c r="CC20" s="1191"/>
      <c r="CD20" s="1180"/>
      <c r="CE20" s="1181"/>
      <c r="CF20" s="1181"/>
      <c r="CG20" s="1191"/>
      <c r="CH20" s="1180"/>
      <c r="CI20" s="1181"/>
      <c r="CJ20" s="1181"/>
      <c r="CK20" s="1191"/>
      <c r="CL20" s="1180"/>
      <c r="CM20" s="1181"/>
      <c r="CN20" s="1181"/>
      <c r="CO20" s="1191"/>
      <c r="CP20" s="1180"/>
      <c r="CQ20" s="1181"/>
      <c r="CR20" s="1181"/>
      <c r="CS20" s="1191"/>
    </row>
    <row r="21" spans="1:97" ht="15.75">
      <c r="A21" s="1187" t="s">
        <v>306</v>
      </c>
      <c r="B21" s="1237">
        <v>-6</v>
      </c>
      <c r="C21" s="1239">
        <v>44</v>
      </c>
      <c r="D21" s="1181">
        <v>18122</v>
      </c>
      <c r="E21" s="1240">
        <v>283</v>
      </c>
      <c r="F21" s="1190"/>
      <c r="G21" s="1181"/>
      <c r="H21" s="1181"/>
      <c r="I21" s="1191"/>
      <c r="J21" s="1180">
        <v>0</v>
      </c>
      <c r="K21" s="1181"/>
      <c r="L21" s="1181">
        <v>8</v>
      </c>
      <c r="M21" s="1191">
        <v>-2830</v>
      </c>
      <c r="N21" s="1180">
        <v>108240</v>
      </c>
      <c r="O21" s="1181">
        <v>54</v>
      </c>
      <c r="P21" s="1181">
        <v>14979750</v>
      </c>
      <c r="Q21" s="1182">
        <v>9484689</v>
      </c>
      <c r="R21" s="1190">
        <v>82.03</v>
      </c>
      <c r="S21" s="1181">
        <v>2</v>
      </c>
      <c r="T21" s="1181">
        <v>36544</v>
      </c>
      <c r="U21" s="1191">
        <v>4743.75</v>
      </c>
      <c r="V21" s="1180"/>
      <c r="W21" s="1181"/>
      <c r="X21" s="1181"/>
      <c r="Y21" s="1191"/>
      <c r="Z21" s="1180">
        <v>5.78</v>
      </c>
      <c r="AA21" s="1181">
        <v>123</v>
      </c>
      <c r="AB21" s="1181">
        <v>170354</v>
      </c>
      <c r="AC21" s="1191">
        <v>-8528687</v>
      </c>
      <c r="AD21" s="1180">
        <v>3.02</v>
      </c>
      <c r="AE21" s="1181">
        <v>3</v>
      </c>
      <c r="AF21" s="1181">
        <v>54096</v>
      </c>
      <c r="AG21" s="1191">
        <v>310.02</v>
      </c>
      <c r="AH21" s="1180"/>
      <c r="AI21" s="1181"/>
      <c r="AJ21" s="1181"/>
      <c r="AK21" s="1191"/>
      <c r="AL21" s="1180">
        <v>0</v>
      </c>
      <c r="AM21" s="1181"/>
      <c r="AN21" s="1181">
        <v>1</v>
      </c>
      <c r="AO21" s="1191">
        <v>12</v>
      </c>
      <c r="AP21" s="1180">
        <v>-993.92</v>
      </c>
      <c r="AQ21" s="1181">
        <v>4</v>
      </c>
      <c r="AR21" s="1181">
        <v>486</v>
      </c>
      <c r="AS21" s="1191">
        <v>-10516</v>
      </c>
      <c r="AT21" s="1180"/>
      <c r="AU21" s="1181"/>
      <c r="AV21" s="1181"/>
      <c r="AW21" s="1191"/>
      <c r="AX21" s="1180"/>
      <c r="AY21" s="1181"/>
      <c r="AZ21" s="1181"/>
      <c r="BA21" s="1191"/>
      <c r="BB21" s="1180">
        <v>-203</v>
      </c>
      <c r="BC21" s="1181">
        <v>1</v>
      </c>
      <c r="BD21" s="1181">
        <v>-56485</v>
      </c>
      <c r="BE21" s="1191">
        <v>-313844</v>
      </c>
      <c r="BF21" s="1180">
        <v>-7.33</v>
      </c>
      <c r="BG21" s="1181">
        <v>61</v>
      </c>
      <c r="BH21" s="1181">
        <v>-12844</v>
      </c>
      <c r="BI21" s="1191">
        <v>-31477</v>
      </c>
      <c r="BJ21" s="1180"/>
      <c r="BK21" s="1181"/>
      <c r="BL21" s="1181"/>
      <c r="BM21" s="1191"/>
      <c r="BN21" s="1180"/>
      <c r="BO21" s="1181"/>
      <c r="BP21" s="1181"/>
      <c r="BQ21" s="1191"/>
      <c r="BR21" s="1180">
        <v>-62</v>
      </c>
      <c r="BS21" s="1181">
        <v>1</v>
      </c>
      <c r="BT21" s="1181">
        <v>-80359</v>
      </c>
      <c r="BU21" s="1191">
        <v>-95810</v>
      </c>
      <c r="BV21" s="1180"/>
      <c r="BW21" s="1181"/>
      <c r="BX21" s="1181"/>
      <c r="BY21" s="1191"/>
      <c r="BZ21" s="1180">
        <v>11</v>
      </c>
      <c r="CA21" s="1181"/>
      <c r="CB21" s="1181">
        <v>40168</v>
      </c>
      <c r="CC21" s="1191">
        <v>1365</v>
      </c>
      <c r="CD21" s="1180"/>
      <c r="CE21" s="1181"/>
      <c r="CF21" s="1181"/>
      <c r="CG21" s="1191"/>
      <c r="CH21" s="1180">
        <v>-0.2</v>
      </c>
      <c r="CI21" s="1181"/>
      <c r="CJ21" s="1181">
        <v>-4</v>
      </c>
      <c r="CK21" s="1191">
        <v>-12.38</v>
      </c>
      <c r="CL21" s="1180">
        <v>344</v>
      </c>
      <c r="CM21" s="1181"/>
      <c r="CN21" s="1181">
        <v>20031</v>
      </c>
      <c r="CO21" s="1191">
        <v>74405</v>
      </c>
      <c r="CP21" s="1180"/>
      <c r="CQ21" s="1181"/>
      <c r="CR21" s="1181"/>
      <c r="CS21" s="1191"/>
    </row>
    <row r="22" spans="1:97" ht="15.75">
      <c r="A22" s="1187" t="s">
        <v>307</v>
      </c>
      <c r="B22" s="1238">
        <v>1</v>
      </c>
      <c r="C22" s="1239">
        <v>7</v>
      </c>
      <c r="D22" s="1181">
        <v>33655</v>
      </c>
      <c r="E22" s="1240">
        <v>475</v>
      </c>
      <c r="F22" s="1190"/>
      <c r="G22" s="1181"/>
      <c r="H22" s="1181"/>
      <c r="I22" s="1191"/>
      <c r="J22" s="1180">
        <v>0</v>
      </c>
      <c r="K22" s="1181"/>
      <c r="L22" s="1181">
        <v>1</v>
      </c>
      <c r="M22" s="1191">
        <v>18</v>
      </c>
      <c r="N22" s="1180">
        <v>27699</v>
      </c>
      <c r="O22" s="1181">
        <v>3</v>
      </c>
      <c r="P22" s="1181">
        <v>114448</v>
      </c>
      <c r="Q22" s="1182">
        <v>1301273</v>
      </c>
      <c r="R22" s="1190">
        <v>31.67</v>
      </c>
      <c r="S22" s="1181"/>
      <c r="T22" s="1181">
        <v>2247</v>
      </c>
      <c r="U22" s="1191">
        <v>1573.92</v>
      </c>
      <c r="V22" s="1180"/>
      <c r="W22" s="1181"/>
      <c r="X22" s="1181"/>
      <c r="Y22" s="1191"/>
      <c r="Z22" s="1180">
        <v>202.98</v>
      </c>
      <c r="AA22" s="1181">
        <v>62</v>
      </c>
      <c r="AB22" s="1181">
        <v>196356</v>
      </c>
      <c r="AC22" s="1191">
        <v>92086.15</v>
      </c>
      <c r="AD22" s="1180">
        <v>2.63</v>
      </c>
      <c r="AE22" s="1181"/>
      <c r="AF22" s="1181">
        <v>1634</v>
      </c>
      <c r="AG22" s="1191">
        <v>182.76</v>
      </c>
      <c r="AH22" s="1180"/>
      <c r="AI22" s="1181"/>
      <c r="AJ22" s="1181"/>
      <c r="AK22" s="1191"/>
      <c r="AL22" s="1180"/>
      <c r="AM22" s="1181"/>
      <c r="AN22" s="1181"/>
      <c r="AO22" s="1191"/>
      <c r="AP22" s="1180">
        <v>19.92</v>
      </c>
      <c r="AQ22" s="1181">
        <v>3</v>
      </c>
      <c r="AR22" s="1181">
        <v>608</v>
      </c>
      <c r="AS22" s="1191">
        <v>4849</v>
      </c>
      <c r="AT22" s="1180"/>
      <c r="AU22" s="1181"/>
      <c r="AV22" s="1181"/>
      <c r="AW22" s="1191"/>
      <c r="AX22" s="1180"/>
      <c r="AY22" s="1181"/>
      <c r="AZ22" s="1181"/>
      <c r="BA22" s="1191"/>
      <c r="BB22" s="1180">
        <v>6.31</v>
      </c>
      <c r="BC22" s="1181"/>
      <c r="BD22" s="1181">
        <v>1826</v>
      </c>
      <c r="BE22" s="1191">
        <v>8563</v>
      </c>
      <c r="BF22" s="1180">
        <v>31.04</v>
      </c>
      <c r="BG22" s="1181">
        <v>9</v>
      </c>
      <c r="BH22" s="1181">
        <v>4607</v>
      </c>
      <c r="BI22" s="1191">
        <v>2453</v>
      </c>
      <c r="BJ22" s="1180"/>
      <c r="BK22" s="1181"/>
      <c r="BL22" s="1181"/>
      <c r="BM22" s="1191"/>
      <c r="BN22" s="1180"/>
      <c r="BO22" s="1181"/>
      <c r="BP22" s="1181"/>
      <c r="BQ22" s="1191"/>
      <c r="BR22" s="1180">
        <v>2</v>
      </c>
      <c r="BS22" s="1181">
        <v>1</v>
      </c>
      <c r="BT22" s="1181">
        <v>92</v>
      </c>
      <c r="BU22" s="1191">
        <v>1798</v>
      </c>
      <c r="BV22" s="1180"/>
      <c r="BW22" s="1181"/>
      <c r="BX22" s="1181"/>
      <c r="BY22" s="1191"/>
      <c r="BZ22" s="1180">
        <v>35</v>
      </c>
      <c r="CA22" s="1181"/>
      <c r="CB22" s="1181">
        <v>20462</v>
      </c>
      <c r="CC22" s="1191">
        <v>2463</v>
      </c>
      <c r="CD22" s="1180">
        <v>5.94</v>
      </c>
      <c r="CE22" s="1181">
        <v>1</v>
      </c>
      <c r="CF22" s="1181">
        <v>1801</v>
      </c>
      <c r="CG22" s="1191">
        <v>753.91</v>
      </c>
      <c r="CH22" s="1180">
        <v>-0.36</v>
      </c>
      <c r="CI22" s="1181"/>
      <c r="CJ22" s="1181">
        <v>-2</v>
      </c>
      <c r="CK22" s="1191">
        <v>-22.2</v>
      </c>
      <c r="CL22" s="1180">
        <v>295</v>
      </c>
      <c r="CM22" s="1181"/>
      <c r="CN22" s="1181">
        <v>1919</v>
      </c>
      <c r="CO22" s="1191">
        <v>26136</v>
      </c>
      <c r="CP22" s="1180"/>
      <c r="CQ22" s="1181"/>
      <c r="CR22" s="1181"/>
      <c r="CS22" s="1191"/>
    </row>
    <row r="23" spans="1:97" ht="15.75">
      <c r="A23" s="1187" t="s">
        <v>308</v>
      </c>
      <c r="B23" s="1238">
        <v>3</v>
      </c>
      <c r="C23" s="1239">
        <v>8</v>
      </c>
      <c r="D23" s="1181">
        <v>26845</v>
      </c>
      <c r="E23" s="1240">
        <v>321</v>
      </c>
      <c r="F23" s="1190"/>
      <c r="G23" s="1181"/>
      <c r="H23" s="1181"/>
      <c r="I23" s="1191"/>
      <c r="J23" s="1180">
        <v>2</v>
      </c>
      <c r="K23" s="1181"/>
      <c r="L23" s="1181">
        <v>24</v>
      </c>
      <c r="M23" s="1191">
        <v>148</v>
      </c>
      <c r="N23" s="1180">
        <v>8035</v>
      </c>
      <c r="O23" s="1181">
        <v>2</v>
      </c>
      <c r="P23" s="1181">
        <v>16338</v>
      </c>
      <c r="Q23" s="1182"/>
      <c r="R23" s="1190">
        <v>6.12</v>
      </c>
      <c r="S23" s="1181"/>
      <c r="T23" s="1181">
        <v>187</v>
      </c>
      <c r="U23" s="1191">
        <v>261.49</v>
      </c>
      <c r="V23" s="1180"/>
      <c r="W23" s="1181"/>
      <c r="X23" s="1181"/>
      <c r="Y23" s="1191"/>
      <c r="Z23" s="1180">
        <v>246.08</v>
      </c>
      <c r="AA23" s="1181">
        <v>25</v>
      </c>
      <c r="AB23" s="1181">
        <v>211382</v>
      </c>
      <c r="AC23" s="1191">
        <v>102631.34</v>
      </c>
      <c r="AD23" s="1180">
        <v>2.74</v>
      </c>
      <c r="AE23" s="1181"/>
      <c r="AF23" s="1181">
        <v>804</v>
      </c>
      <c r="AG23" s="1191">
        <v>116.57</v>
      </c>
      <c r="AH23" s="1180"/>
      <c r="AI23" s="1181"/>
      <c r="AJ23" s="1181"/>
      <c r="AK23" s="1191"/>
      <c r="AL23" s="1180">
        <v>1</v>
      </c>
      <c r="AM23" s="1181"/>
      <c r="AN23" s="1181">
        <v>36</v>
      </c>
      <c r="AO23" s="1191">
        <v>101</v>
      </c>
      <c r="AP23" s="1180">
        <v>44.02</v>
      </c>
      <c r="AQ23" s="1181">
        <v>3</v>
      </c>
      <c r="AR23" s="1181">
        <v>1970</v>
      </c>
      <c r="AS23" s="1191">
        <v>9805</v>
      </c>
      <c r="AT23" s="1180"/>
      <c r="AU23" s="1181"/>
      <c r="AV23" s="1181"/>
      <c r="AW23" s="1191"/>
      <c r="AX23" s="1180"/>
      <c r="AY23" s="1181"/>
      <c r="AZ23" s="1181"/>
      <c r="BA23" s="1191"/>
      <c r="BB23" s="1180">
        <v>11.3</v>
      </c>
      <c r="BC23" s="1181">
        <v>4</v>
      </c>
      <c r="BD23" s="1181">
        <v>550</v>
      </c>
      <c r="BE23" s="1191">
        <v>16870</v>
      </c>
      <c r="BF23" s="1180">
        <v>54.59</v>
      </c>
      <c r="BG23" s="1181">
        <v>7</v>
      </c>
      <c r="BH23" s="1181">
        <v>8869</v>
      </c>
      <c r="BI23" s="1191">
        <v>5258</v>
      </c>
      <c r="BJ23" s="1180"/>
      <c r="BK23" s="1181"/>
      <c r="BL23" s="1181"/>
      <c r="BM23" s="1191"/>
      <c r="BN23" s="1180"/>
      <c r="BO23" s="1181"/>
      <c r="BP23" s="1181"/>
      <c r="BQ23" s="1191"/>
      <c r="BR23" s="1180">
        <v>3</v>
      </c>
      <c r="BS23" s="1181">
        <v>1</v>
      </c>
      <c r="BT23" s="1181">
        <v>191</v>
      </c>
      <c r="BU23" s="1191">
        <v>1719</v>
      </c>
      <c r="BV23" s="1180"/>
      <c r="BW23" s="1181"/>
      <c r="BX23" s="1181"/>
      <c r="BY23" s="1191"/>
      <c r="BZ23" s="1180">
        <v>95</v>
      </c>
      <c r="CA23" s="1181"/>
      <c r="CB23" s="1181">
        <v>25680</v>
      </c>
      <c r="CC23" s="1191">
        <v>5277</v>
      </c>
      <c r="CD23" s="1180">
        <v>12.97</v>
      </c>
      <c r="CE23" s="1181">
        <v>1</v>
      </c>
      <c r="CF23" s="1181">
        <v>1287</v>
      </c>
      <c r="CG23" s="1191">
        <v>1435</v>
      </c>
      <c r="CH23" s="1180">
        <v>-1.71</v>
      </c>
      <c r="CI23" s="1181"/>
      <c r="CJ23" s="1181">
        <v>-5</v>
      </c>
      <c r="CK23" s="1191">
        <v>-87.5</v>
      </c>
      <c r="CL23" s="1180">
        <v>367</v>
      </c>
      <c r="CM23" s="1181"/>
      <c r="CN23" s="1181">
        <v>1145</v>
      </c>
      <c r="CO23" s="1191">
        <v>22347</v>
      </c>
      <c r="CP23" s="1180"/>
      <c r="CQ23" s="1181"/>
      <c r="CR23" s="1181"/>
      <c r="CS23" s="1191"/>
    </row>
    <row r="24" spans="1:97" ht="15.75">
      <c r="A24" s="1187" t="s">
        <v>309</v>
      </c>
      <c r="B24" s="1237">
        <v>4</v>
      </c>
      <c r="C24" s="1239">
        <v>6</v>
      </c>
      <c r="D24" s="1181">
        <v>63078</v>
      </c>
      <c r="E24" s="1240">
        <v>1035</v>
      </c>
      <c r="F24" s="1190"/>
      <c r="G24" s="1181"/>
      <c r="H24" s="1181"/>
      <c r="I24" s="1191"/>
      <c r="J24" s="1180"/>
      <c r="K24" s="1181"/>
      <c r="L24" s="1181"/>
      <c r="M24" s="1191"/>
      <c r="N24" s="1180"/>
      <c r="O24" s="1181"/>
      <c r="P24" s="1181"/>
      <c r="Q24" s="1182"/>
      <c r="R24" s="1190">
        <v>0.61</v>
      </c>
      <c r="S24" s="1181"/>
      <c r="T24" s="1181">
        <v>10</v>
      </c>
      <c r="U24" s="1191">
        <v>23.77</v>
      </c>
      <c r="V24" s="1180"/>
      <c r="W24" s="1181"/>
      <c r="X24" s="1181"/>
      <c r="Y24" s="1191"/>
      <c r="Z24" s="1180">
        <v>300.5</v>
      </c>
      <c r="AA24" s="1181">
        <v>17</v>
      </c>
      <c r="AB24" s="1181">
        <v>265341</v>
      </c>
      <c r="AC24" s="1191">
        <v>100638.47</v>
      </c>
      <c r="AD24" s="1180">
        <v>1.33</v>
      </c>
      <c r="AE24" s="1181"/>
      <c r="AF24" s="1181">
        <v>226</v>
      </c>
      <c r="AG24" s="1191">
        <v>45.67</v>
      </c>
      <c r="AH24" s="1180"/>
      <c r="AI24" s="1181"/>
      <c r="AJ24" s="1181"/>
      <c r="AK24" s="1191"/>
      <c r="AL24" s="1180">
        <v>1</v>
      </c>
      <c r="AM24" s="1181"/>
      <c r="AN24" s="1181"/>
      <c r="AO24" s="1191">
        <v>24</v>
      </c>
      <c r="AP24" s="1180">
        <v>59.83</v>
      </c>
      <c r="AQ24" s="1181">
        <v>2</v>
      </c>
      <c r="AR24" s="1181">
        <v>1694</v>
      </c>
      <c r="AS24" s="1191">
        <v>13522</v>
      </c>
      <c r="AT24" s="1180"/>
      <c r="AU24" s="1181"/>
      <c r="AV24" s="1181"/>
      <c r="AW24" s="1191"/>
      <c r="AX24" s="1180">
        <v>0.01</v>
      </c>
      <c r="AY24" s="1181">
        <v>1</v>
      </c>
      <c r="AZ24" s="1181">
        <v>83</v>
      </c>
      <c r="BA24" s="1191">
        <v>0.01</v>
      </c>
      <c r="BB24" s="1180">
        <v>6.6</v>
      </c>
      <c r="BC24" s="1181">
        <v>1</v>
      </c>
      <c r="BD24" s="1181">
        <v>6702</v>
      </c>
      <c r="BE24" s="1191">
        <v>14733</v>
      </c>
      <c r="BF24" s="1180">
        <v>51.4</v>
      </c>
      <c r="BG24" s="1181">
        <v>4</v>
      </c>
      <c r="BH24" s="1181">
        <v>7545</v>
      </c>
      <c r="BI24" s="1191">
        <v>5060</v>
      </c>
      <c r="BJ24" s="1180"/>
      <c r="BK24" s="1181"/>
      <c r="BL24" s="1181"/>
      <c r="BM24" s="1191"/>
      <c r="BN24" s="1180"/>
      <c r="BO24" s="1181"/>
      <c r="BP24" s="1181"/>
      <c r="BQ24" s="1191"/>
      <c r="BR24" s="1180">
        <v>1</v>
      </c>
      <c r="BS24" s="1181"/>
      <c r="BT24" s="1181">
        <v>78</v>
      </c>
      <c r="BU24" s="1191">
        <v>470</v>
      </c>
      <c r="BV24" s="1180"/>
      <c r="BW24" s="1181"/>
      <c r="BX24" s="1181"/>
      <c r="BY24" s="1191"/>
      <c r="BZ24" s="1180">
        <v>95</v>
      </c>
      <c r="CA24" s="1181"/>
      <c r="CB24" s="1181">
        <v>15513</v>
      </c>
      <c r="CC24" s="1191">
        <v>4031</v>
      </c>
      <c r="CD24" s="1180">
        <v>22.78</v>
      </c>
      <c r="CE24" s="1181"/>
      <c r="CF24" s="1181">
        <v>1067</v>
      </c>
      <c r="CG24" s="1191">
        <v>2023</v>
      </c>
      <c r="CH24" s="1180">
        <v>-2.45</v>
      </c>
      <c r="CI24" s="1181"/>
      <c r="CJ24" s="1181">
        <v>-13</v>
      </c>
      <c r="CK24" s="1191">
        <v>-149.57</v>
      </c>
      <c r="CL24" s="1180">
        <v>238</v>
      </c>
      <c r="CM24" s="1181"/>
      <c r="CN24" s="1181">
        <v>456</v>
      </c>
      <c r="CO24" s="1191">
        <v>11826</v>
      </c>
      <c r="CP24" s="1180"/>
      <c r="CQ24" s="1181"/>
      <c r="CR24" s="1181"/>
      <c r="CS24" s="1191"/>
    </row>
    <row r="25" spans="1:97" ht="15.75">
      <c r="A25" s="1187" t="s">
        <v>310</v>
      </c>
      <c r="B25" s="1237">
        <v>6</v>
      </c>
      <c r="C25" s="1239">
        <v>6</v>
      </c>
      <c r="D25" s="1181">
        <v>3</v>
      </c>
      <c r="E25" s="1240">
        <v>24</v>
      </c>
      <c r="F25" s="1190"/>
      <c r="G25" s="1181"/>
      <c r="H25" s="1181"/>
      <c r="I25" s="1191"/>
      <c r="J25" s="1180">
        <v>1</v>
      </c>
      <c r="K25" s="1181"/>
      <c r="L25" s="1181">
        <v>5</v>
      </c>
      <c r="M25" s="1191">
        <v>58</v>
      </c>
      <c r="N25" s="1180"/>
      <c r="O25" s="1181"/>
      <c r="P25" s="1181"/>
      <c r="Q25" s="1182"/>
      <c r="R25" s="1190">
        <v>0.59</v>
      </c>
      <c r="S25" s="1181"/>
      <c r="T25" s="1181">
        <v>7</v>
      </c>
      <c r="U25" s="1191">
        <v>28.78</v>
      </c>
      <c r="V25" s="1180"/>
      <c r="W25" s="1181"/>
      <c r="X25" s="1181"/>
      <c r="Y25" s="1191"/>
      <c r="Z25" s="1180">
        <v>292.71</v>
      </c>
      <c r="AA25" s="1181">
        <v>12</v>
      </c>
      <c r="AB25" s="1181">
        <v>229230</v>
      </c>
      <c r="AC25" s="1191">
        <v>64213.67</v>
      </c>
      <c r="AD25" s="1180">
        <v>0.44</v>
      </c>
      <c r="AE25" s="1181"/>
      <c r="AF25" s="1181">
        <v>53</v>
      </c>
      <c r="AG25" s="1191">
        <v>12.46</v>
      </c>
      <c r="AH25" s="1180"/>
      <c r="AI25" s="1181"/>
      <c r="AJ25" s="1181"/>
      <c r="AK25" s="1191"/>
      <c r="AL25" s="1180">
        <v>1</v>
      </c>
      <c r="AM25" s="1181">
        <v>1</v>
      </c>
      <c r="AN25" s="1181">
        <v>111</v>
      </c>
      <c r="AO25" s="1191">
        <v>148</v>
      </c>
      <c r="AP25" s="1180">
        <v>67.18</v>
      </c>
      <c r="AQ25" s="1181"/>
      <c r="AR25" s="1181">
        <v>2215</v>
      </c>
      <c r="AS25" s="1191">
        <v>12430</v>
      </c>
      <c r="AT25" s="1180"/>
      <c r="AU25" s="1181"/>
      <c r="AV25" s="1181"/>
      <c r="AW25" s="1191"/>
      <c r="AX25" s="1180"/>
      <c r="AY25" s="1181"/>
      <c r="AZ25" s="1181"/>
      <c r="BA25" s="1191"/>
      <c r="BB25" s="1180">
        <v>7.73</v>
      </c>
      <c r="BC25" s="1181">
        <v>1</v>
      </c>
      <c r="BD25" s="1181">
        <v>14690</v>
      </c>
      <c r="BE25" s="1191">
        <v>7211</v>
      </c>
      <c r="BF25" s="1180">
        <v>63.07</v>
      </c>
      <c r="BG25" s="1181">
        <v>1</v>
      </c>
      <c r="BH25" s="1181">
        <v>8036</v>
      </c>
      <c r="BI25" s="1191">
        <v>5757</v>
      </c>
      <c r="BJ25" s="1180"/>
      <c r="BK25" s="1181"/>
      <c r="BL25" s="1181"/>
      <c r="BM25" s="1191"/>
      <c r="BN25" s="1180"/>
      <c r="BO25" s="1181"/>
      <c r="BP25" s="1181"/>
      <c r="BQ25" s="1191"/>
      <c r="BR25" s="1180">
        <v>2</v>
      </c>
      <c r="BS25" s="1181"/>
      <c r="BT25" s="1181">
        <v>101</v>
      </c>
      <c r="BU25" s="1191">
        <v>2265</v>
      </c>
      <c r="BV25" s="1180"/>
      <c r="BW25" s="1181"/>
      <c r="BX25" s="1181"/>
      <c r="BY25" s="1191"/>
      <c r="BZ25" s="1180">
        <v>80</v>
      </c>
      <c r="CA25" s="1181">
        <v>2</v>
      </c>
      <c r="CB25" s="1181">
        <v>9376</v>
      </c>
      <c r="CC25" s="1191">
        <v>2731</v>
      </c>
      <c r="CD25" s="1180">
        <v>30.22</v>
      </c>
      <c r="CE25" s="1181">
        <v>1</v>
      </c>
      <c r="CF25" s="1181">
        <v>2276</v>
      </c>
      <c r="CG25" s="1191">
        <v>2922</v>
      </c>
      <c r="CH25" s="1180">
        <v>-0.96</v>
      </c>
      <c r="CI25" s="1181"/>
      <c r="CJ25" s="1181">
        <v>-2</v>
      </c>
      <c r="CK25" s="1191">
        <v>-25.5</v>
      </c>
      <c r="CL25" s="1180">
        <v>184</v>
      </c>
      <c r="CM25" s="1181"/>
      <c r="CN25" s="1181">
        <v>255</v>
      </c>
      <c r="CO25" s="1191">
        <v>8954</v>
      </c>
      <c r="CP25" s="1180"/>
      <c r="CQ25" s="1181"/>
      <c r="CR25" s="1181"/>
      <c r="CS25" s="1191"/>
    </row>
    <row r="26" spans="1:97" ht="15.75">
      <c r="A26" s="1187" t="s">
        <v>311</v>
      </c>
      <c r="B26" s="1237">
        <v>4</v>
      </c>
      <c r="C26" s="1239">
        <v>4</v>
      </c>
      <c r="D26" s="1181">
        <v>13</v>
      </c>
      <c r="E26" s="1240">
        <v>87</v>
      </c>
      <c r="F26" s="1190"/>
      <c r="G26" s="1181"/>
      <c r="H26" s="1181"/>
      <c r="I26" s="1191"/>
      <c r="J26" s="1180">
        <v>2</v>
      </c>
      <c r="K26" s="1181"/>
      <c r="L26" s="1181">
        <v>40</v>
      </c>
      <c r="M26" s="1191">
        <v>69</v>
      </c>
      <c r="N26" s="1180"/>
      <c r="O26" s="1181"/>
      <c r="P26" s="1181"/>
      <c r="Q26" s="1182"/>
      <c r="R26" s="1190">
        <v>0.1</v>
      </c>
      <c r="S26" s="1181"/>
      <c r="T26" s="1181">
        <v>1</v>
      </c>
      <c r="U26" s="1191">
        <v>1.5</v>
      </c>
      <c r="V26" s="1180"/>
      <c r="W26" s="1181"/>
      <c r="X26" s="1181"/>
      <c r="Y26" s="1191"/>
      <c r="Z26" s="1180">
        <v>302.18</v>
      </c>
      <c r="AA26" s="1181">
        <v>17</v>
      </c>
      <c r="AB26" s="1181">
        <v>222522</v>
      </c>
      <c r="AC26" s="1191">
        <v>81902.88</v>
      </c>
      <c r="AD26" s="1180">
        <v>0.14</v>
      </c>
      <c r="AE26" s="1181"/>
      <c r="AF26" s="1181">
        <v>13</v>
      </c>
      <c r="AG26" s="1191">
        <v>7.81</v>
      </c>
      <c r="AH26" s="1180"/>
      <c r="AI26" s="1181"/>
      <c r="AJ26" s="1181"/>
      <c r="AK26" s="1191"/>
      <c r="AL26" s="1180"/>
      <c r="AM26" s="1181"/>
      <c r="AN26" s="1181"/>
      <c r="AO26" s="1191"/>
      <c r="AP26" s="1180">
        <v>52.6</v>
      </c>
      <c r="AQ26" s="1181">
        <v>1</v>
      </c>
      <c r="AR26" s="1181">
        <v>1409</v>
      </c>
      <c r="AS26" s="1191">
        <v>10659</v>
      </c>
      <c r="AT26" s="1180"/>
      <c r="AU26" s="1181"/>
      <c r="AV26" s="1181"/>
      <c r="AW26" s="1191"/>
      <c r="AX26" s="1180"/>
      <c r="AY26" s="1181"/>
      <c r="AZ26" s="1181"/>
      <c r="BA26" s="1191"/>
      <c r="BB26" s="1180">
        <v>9.89</v>
      </c>
      <c r="BC26" s="1181"/>
      <c r="BD26" s="1181">
        <v>35523</v>
      </c>
      <c r="BE26" s="1191">
        <v>7995</v>
      </c>
      <c r="BF26" s="1180">
        <v>50.22</v>
      </c>
      <c r="BG26" s="1181">
        <v>1</v>
      </c>
      <c r="BH26" s="1181">
        <v>4838</v>
      </c>
      <c r="BI26" s="1191">
        <v>4360</v>
      </c>
      <c r="BJ26" s="1180"/>
      <c r="BK26" s="1181"/>
      <c r="BL26" s="1181"/>
      <c r="BM26" s="1191"/>
      <c r="BN26" s="1180"/>
      <c r="BO26" s="1181"/>
      <c r="BP26" s="1181"/>
      <c r="BQ26" s="1191"/>
      <c r="BR26" s="1180"/>
      <c r="BS26" s="1181"/>
      <c r="BT26" s="1181"/>
      <c r="BU26" s="1191"/>
      <c r="BV26" s="1180"/>
      <c r="BW26" s="1181"/>
      <c r="BX26" s="1181"/>
      <c r="BY26" s="1191"/>
      <c r="BZ26" s="1180">
        <v>66</v>
      </c>
      <c r="CA26" s="1181"/>
      <c r="CB26" s="1181">
        <v>5946</v>
      </c>
      <c r="CC26" s="1191">
        <v>1898</v>
      </c>
      <c r="CD26" s="1180">
        <v>23.81</v>
      </c>
      <c r="CE26" s="1181"/>
      <c r="CF26" s="1181">
        <v>1369</v>
      </c>
      <c r="CG26" s="1191">
        <v>2067</v>
      </c>
      <c r="CH26" s="1180">
        <v>-2.31</v>
      </c>
      <c r="CI26" s="1181"/>
      <c r="CJ26" s="1181">
        <v>-6</v>
      </c>
      <c r="CK26" s="1191">
        <v>-62.98</v>
      </c>
      <c r="CL26" s="1180">
        <v>151</v>
      </c>
      <c r="CM26" s="1181"/>
      <c r="CN26" s="1181">
        <v>179</v>
      </c>
      <c r="CO26" s="1191">
        <v>7742</v>
      </c>
      <c r="CP26" s="1180"/>
      <c r="CQ26" s="1181"/>
      <c r="CR26" s="1181"/>
      <c r="CS26" s="1191"/>
    </row>
    <row r="27" spans="1:97" ht="15.75">
      <c r="A27" s="1187" t="s">
        <v>312</v>
      </c>
      <c r="B27" s="1237">
        <v>63985</v>
      </c>
      <c r="C27" s="1239">
        <v>252</v>
      </c>
      <c r="D27" s="1181">
        <v>561403</v>
      </c>
      <c r="E27" s="1240">
        <v>437104</v>
      </c>
      <c r="F27" s="1190">
        <v>108</v>
      </c>
      <c r="G27" s="1181"/>
      <c r="H27" s="1181"/>
      <c r="I27" s="1191"/>
      <c r="J27" s="1180">
        <v>102</v>
      </c>
      <c r="K27" s="1181"/>
      <c r="L27" s="1181">
        <v>1409</v>
      </c>
      <c r="M27" s="1191">
        <v>3922</v>
      </c>
      <c r="N27" s="1180"/>
      <c r="O27" s="1181"/>
      <c r="P27" s="1181"/>
      <c r="Q27" s="1182"/>
      <c r="R27" s="1190">
        <v>0.14</v>
      </c>
      <c r="S27" s="1181"/>
      <c r="T27" s="1181">
        <v>1</v>
      </c>
      <c r="U27" s="1191">
        <v>3.38</v>
      </c>
      <c r="V27" s="1180"/>
      <c r="W27" s="1181"/>
      <c r="X27" s="1181"/>
      <c r="Y27" s="1191"/>
      <c r="Z27" s="1180">
        <v>19934.12</v>
      </c>
      <c r="AA27" s="1181">
        <v>99</v>
      </c>
      <c r="AB27" s="1181">
        <v>4712604</v>
      </c>
      <c r="AC27" s="1191">
        <v>2409703.68</v>
      </c>
      <c r="AD27" s="1180">
        <v>0.46</v>
      </c>
      <c r="AE27" s="1181"/>
      <c r="AF27" s="1181">
        <v>19</v>
      </c>
      <c r="AG27" s="1191">
        <v>19</v>
      </c>
      <c r="AH27" s="1180">
        <v>17.46</v>
      </c>
      <c r="AI27" s="1181"/>
      <c r="AJ27" s="1181">
        <v>600</v>
      </c>
      <c r="AK27" s="1191">
        <v>1461.2</v>
      </c>
      <c r="AL27" s="1180">
        <v>3353</v>
      </c>
      <c r="AM27" s="1181">
        <v>2</v>
      </c>
      <c r="AN27" s="1181">
        <v>28261</v>
      </c>
      <c r="AO27" s="1191">
        <v>293942</v>
      </c>
      <c r="AP27" s="1180">
        <v>385897.21</v>
      </c>
      <c r="AQ27" s="1181">
        <v>64</v>
      </c>
      <c r="AR27" s="1181">
        <v>17047258</v>
      </c>
      <c r="AS27" s="1191">
        <v>14758063</v>
      </c>
      <c r="AT27" s="1180"/>
      <c r="AU27" s="1181"/>
      <c r="AV27" s="1181"/>
      <c r="AW27" s="1191"/>
      <c r="AX27" s="1180">
        <v>29.9</v>
      </c>
      <c r="AY27" s="1181"/>
      <c r="AZ27" s="1181">
        <v>5123</v>
      </c>
      <c r="BA27" s="1191">
        <v>1328.62</v>
      </c>
      <c r="BB27" s="1180">
        <v>51441</v>
      </c>
      <c r="BC27" s="1181">
        <v>73</v>
      </c>
      <c r="BD27" s="1181">
        <v>1915718</v>
      </c>
      <c r="BE27" s="1191">
        <v>6121963</v>
      </c>
      <c r="BF27" s="1180">
        <v>55608</v>
      </c>
      <c r="BG27" s="1181">
        <v>20</v>
      </c>
      <c r="BH27" s="1181">
        <v>6614780</v>
      </c>
      <c r="BI27" s="1191">
        <v>4597738</v>
      </c>
      <c r="BJ27" s="1180"/>
      <c r="BK27" s="1181"/>
      <c r="BL27" s="1181"/>
      <c r="BM27" s="1191"/>
      <c r="BN27" s="1180"/>
      <c r="BO27" s="1181"/>
      <c r="BP27" s="1181"/>
      <c r="BQ27" s="1191"/>
      <c r="BR27" s="1180">
        <v>1294</v>
      </c>
      <c r="BS27" s="1181">
        <v>17</v>
      </c>
      <c r="BT27" s="1181">
        <v>733817</v>
      </c>
      <c r="BU27" s="1191">
        <v>660746</v>
      </c>
      <c r="BV27" s="1180"/>
      <c r="BW27" s="1181"/>
      <c r="BX27" s="1181"/>
      <c r="BY27" s="1191"/>
      <c r="BZ27" s="1180">
        <v>2499</v>
      </c>
      <c r="CA27" s="1181">
        <v>35</v>
      </c>
      <c r="CB27" s="1181">
        <v>47716</v>
      </c>
      <c r="CC27" s="1191">
        <v>4978</v>
      </c>
      <c r="CD27" s="1180">
        <v>22.44</v>
      </c>
      <c r="CE27" s="1181">
        <v>1</v>
      </c>
      <c r="CF27" s="1181">
        <v>1383</v>
      </c>
      <c r="CG27" s="1191">
        <v>1731</v>
      </c>
      <c r="CH27" s="1180">
        <v>2947.03</v>
      </c>
      <c r="CI27" s="1181"/>
      <c r="CJ27" s="1181">
        <v>14342</v>
      </c>
      <c r="CK27" s="1191">
        <v>152813</v>
      </c>
      <c r="CL27" s="1180">
        <v>622</v>
      </c>
      <c r="CM27" s="1181"/>
      <c r="CN27" s="1181">
        <v>366</v>
      </c>
      <c r="CO27" s="1191">
        <v>26917</v>
      </c>
      <c r="CP27" s="1180"/>
      <c r="CQ27" s="1181"/>
      <c r="CR27" s="1181"/>
      <c r="CS27" s="1191"/>
    </row>
    <row r="28" spans="1:97" ht="15">
      <c r="A28" s="1179" t="s">
        <v>322</v>
      </c>
      <c r="B28" s="1180"/>
      <c r="C28" s="1181"/>
      <c r="D28" s="1181"/>
      <c r="E28" s="1182"/>
      <c r="F28" s="1190"/>
      <c r="G28" s="1181"/>
      <c r="H28" s="1181"/>
      <c r="I28" s="1191"/>
      <c r="J28" s="1180"/>
      <c r="K28" s="1181"/>
      <c r="L28" s="1181"/>
      <c r="M28" s="1191"/>
      <c r="N28" s="1180"/>
      <c r="O28" s="1181"/>
      <c r="P28" s="1181"/>
      <c r="Q28" s="1182"/>
      <c r="R28" s="1190"/>
      <c r="S28" s="1181"/>
      <c r="T28" s="1181"/>
      <c r="U28" s="1191"/>
      <c r="V28" s="1180"/>
      <c r="W28" s="1181"/>
      <c r="X28" s="1181"/>
      <c r="Y28" s="1191"/>
      <c r="Z28" s="1180"/>
      <c r="AA28" s="1181"/>
      <c r="AB28" s="1181"/>
      <c r="AC28" s="1191"/>
      <c r="AD28" s="1180"/>
      <c r="AE28" s="1181"/>
      <c r="AF28" s="1181"/>
      <c r="AG28" s="1191"/>
      <c r="AH28" s="1180"/>
      <c r="AI28" s="1181"/>
      <c r="AJ28" s="1181"/>
      <c r="AK28" s="1191"/>
      <c r="AL28" s="1180"/>
      <c r="AM28" s="1181"/>
      <c r="AN28" s="1181"/>
      <c r="AO28" s="1191"/>
      <c r="AP28" s="1180"/>
      <c r="AQ28" s="1181"/>
      <c r="AR28" s="1181"/>
      <c r="AS28" s="1191"/>
      <c r="AT28" s="1180"/>
      <c r="AU28" s="1181"/>
      <c r="AV28" s="1181"/>
      <c r="AW28" s="1191"/>
      <c r="AX28" s="1180"/>
      <c r="AY28" s="1181"/>
      <c r="AZ28" s="1181"/>
      <c r="BA28" s="1191"/>
      <c r="BB28" s="1180"/>
      <c r="BC28" s="1181"/>
      <c r="BD28" s="1181"/>
      <c r="BE28" s="1191"/>
      <c r="BF28" s="1180"/>
      <c r="BG28" s="1181"/>
      <c r="BH28" s="1181"/>
      <c r="BI28" s="1191"/>
      <c r="BJ28" s="1180"/>
      <c r="BK28" s="1181"/>
      <c r="BL28" s="1181"/>
      <c r="BM28" s="1191"/>
      <c r="BN28" s="1180"/>
      <c r="BO28" s="1181"/>
      <c r="BP28" s="1181"/>
      <c r="BQ28" s="1191"/>
      <c r="BR28" s="1180"/>
      <c r="BS28" s="1181"/>
      <c r="BT28" s="1181"/>
      <c r="BU28" s="1191"/>
      <c r="BV28" s="1180"/>
      <c r="BW28" s="1181"/>
      <c r="BX28" s="1181"/>
      <c r="BY28" s="1191"/>
      <c r="BZ28" s="1180"/>
      <c r="CA28" s="1181"/>
      <c r="CB28" s="1181"/>
      <c r="CC28" s="1191"/>
      <c r="CD28" s="1180">
        <v>9410.42</v>
      </c>
      <c r="CE28" s="1181">
        <v>1</v>
      </c>
      <c r="CF28" s="1181">
        <v>1105531</v>
      </c>
      <c r="CG28" s="1191">
        <v>1127927</v>
      </c>
      <c r="CH28" s="1180"/>
      <c r="CI28" s="1181"/>
      <c r="CJ28" s="1181"/>
      <c r="CK28" s="1191"/>
      <c r="CL28" s="1180"/>
      <c r="CM28" s="1181"/>
      <c r="CN28" s="1181"/>
      <c r="CO28" s="1191"/>
      <c r="CP28" s="1180"/>
      <c r="CQ28" s="1181"/>
      <c r="CR28" s="1181"/>
      <c r="CS28" s="1191"/>
    </row>
    <row r="29" spans="1:97" ht="15">
      <c r="A29" s="1187" t="s">
        <v>314</v>
      </c>
      <c r="B29" s="1192"/>
      <c r="C29" s="1181"/>
      <c r="D29" s="1193"/>
      <c r="E29" s="1182"/>
      <c r="F29" s="1190"/>
      <c r="G29" s="1181"/>
      <c r="H29" s="1181"/>
      <c r="I29" s="1191"/>
      <c r="J29" s="1180"/>
      <c r="K29" s="1181"/>
      <c r="L29" s="1181"/>
      <c r="M29" s="1191"/>
      <c r="N29" s="1180"/>
      <c r="O29" s="1181"/>
      <c r="P29" s="1181"/>
      <c r="Q29" s="1182"/>
      <c r="R29" s="1190"/>
      <c r="S29" s="1181"/>
      <c r="T29" s="1181"/>
      <c r="U29" s="1191"/>
      <c r="V29" s="1180"/>
      <c r="W29" s="1181"/>
      <c r="X29" s="1181"/>
      <c r="Y29" s="1191"/>
      <c r="Z29" s="1180"/>
      <c r="AA29" s="1181"/>
      <c r="AB29" s="1181"/>
      <c r="AC29" s="1191"/>
      <c r="AD29" s="1180"/>
      <c r="AE29" s="1181"/>
      <c r="AF29" s="1181"/>
      <c r="AG29" s="1191"/>
      <c r="AH29" s="1180"/>
      <c r="AI29" s="1181"/>
      <c r="AJ29" s="1181"/>
      <c r="AK29" s="1191"/>
      <c r="AL29" s="1180"/>
      <c r="AM29" s="1181"/>
      <c r="AN29" s="1181"/>
      <c r="AO29" s="1191"/>
      <c r="AP29" s="1180"/>
      <c r="AQ29" s="1181"/>
      <c r="AR29" s="1181"/>
      <c r="AS29" s="1191"/>
      <c r="AT29" s="1180"/>
      <c r="AU29" s="1181"/>
      <c r="AV29" s="1181"/>
      <c r="AW29" s="1191"/>
      <c r="AX29" s="1180"/>
      <c r="AY29" s="1181"/>
      <c r="AZ29" s="1181"/>
      <c r="BA29" s="1191"/>
      <c r="BB29" s="1180"/>
      <c r="BC29" s="1181"/>
      <c r="BD29" s="1181"/>
      <c r="BE29" s="1191"/>
      <c r="BF29" s="1180"/>
      <c r="BG29" s="1181"/>
      <c r="BH29" s="1181"/>
      <c r="BI29" s="1191"/>
      <c r="BJ29" s="1180"/>
      <c r="BK29" s="1181"/>
      <c r="BL29" s="1181"/>
      <c r="BM29" s="1191"/>
      <c r="BN29" s="1180"/>
      <c r="BO29" s="1181"/>
      <c r="BP29" s="1181"/>
      <c r="BQ29" s="1191"/>
      <c r="BR29" s="1180"/>
      <c r="BS29" s="1181"/>
      <c r="BT29" s="1181"/>
      <c r="BU29" s="1191"/>
      <c r="BV29" s="1180"/>
      <c r="BW29" s="1181"/>
      <c r="BX29" s="1181"/>
      <c r="BY29" s="1191"/>
      <c r="BZ29" s="1180"/>
      <c r="CA29" s="1181"/>
      <c r="CB29" s="1181"/>
      <c r="CC29" s="1191"/>
      <c r="CD29" s="1180"/>
      <c r="CE29" s="1181"/>
      <c r="CF29" s="1181"/>
      <c r="CG29" s="1191"/>
      <c r="CH29" s="1180"/>
      <c r="CI29" s="1181"/>
      <c r="CJ29" s="1181"/>
      <c r="CK29" s="1191"/>
      <c r="CL29" s="1180"/>
      <c r="CM29" s="1181"/>
      <c r="CN29" s="1181"/>
      <c r="CO29" s="1191"/>
      <c r="CP29" s="1180"/>
      <c r="CQ29" s="1181"/>
      <c r="CR29" s="1181"/>
      <c r="CS29" s="1191"/>
    </row>
    <row r="30" spans="1:97" ht="15">
      <c r="A30" s="1187" t="s">
        <v>315</v>
      </c>
      <c r="B30" s="1192"/>
      <c r="C30" s="1181"/>
      <c r="D30" s="1193"/>
      <c r="E30" s="1182"/>
      <c r="F30" s="1190"/>
      <c r="G30" s="1181"/>
      <c r="H30" s="1181"/>
      <c r="I30" s="1191"/>
      <c r="J30" s="1180"/>
      <c r="K30" s="1181"/>
      <c r="L30" s="1181"/>
      <c r="M30" s="1191"/>
      <c r="N30" s="1180"/>
      <c r="O30" s="1181"/>
      <c r="P30" s="1181"/>
      <c r="Q30" s="1182"/>
      <c r="R30" s="1190"/>
      <c r="S30" s="1181"/>
      <c r="T30" s="1181"/>
      <c r="U30" s="1191"/>
      <c r="V30" s="1180"/>
      <c r="W30" s="1181"/>
      <c r="X30" s="1181"/>
      <c r="Y30" s="1191"/>
      <c r="Z30" s="1180"/>
      <c r="AA30" s="1181"/>
      <c r="AB30" s="1181"/>
      <c r="AC30" s="1191"/>
      <c r="AD30" s="1180"/>
      <c r="AE30" s="1181"/>
      <c r="AF30" s="1181"/>
      <c r="AG30" s="1191"/>
      <c r="AH30" s="1180"/>
      <c r="AI30" s="1181"/>
      <c r="AJ30" s="1181"/>
      <c r="AK30" s="1191"/>
      <c r="AL30" s="1180"/>
      <c r="AM30" s="1181"/>
      <c r="AN30" s="1181"/>
      <c r="AO30" s="1191"/>
      <c r="AP30" s="1180"/>
      <c r="AQ30" s="1181"/>
      <c r="AR30" s="1181"/>
      <c r="AS30" s="1191"/>
      <c r="AT30" s="1180"/>
      <c r="AU30" s="1181"/>
      <c r="AV30" s="1181"/>
      <c r="AW30" s="1191"/>
      <c r="AX30" s="1180"/>
      <c r="AY30" s="1181"/>
      <c r="AZ30" s="1181"/>
      <c r="BA30" s="1191"/>
      <c r="BB30" s="1180"/>
      <c r="BC30" s="1181"/>
      <c r="BD30" s="1181"/>
      <c r="BE30" s="1191"/>
      <c r="BF30" s="1180"/>
      <c r="BG30" s="1181"/>
      <c r="BH30" s="1181"/>
      <c r="BI30" s="1191"/>
      <c r="BJ30" s="1180"/>
      <c r="BK30" s="1181"/>
      <c r="BL30" s="1181"/>
      <c r="BM30" s="1191"/>
      <c r="BN30" s="1180"/>
      <c r="BO30" s="1181"/>
      <c r="BP30" s="1181"/>
      <c r="BQ30" s="1191"/>
      <c r="BR30" s="1180"/>
      <c r="BS30" s="1181"/>
      <c r="BT30" s="1181"/>
      <c r="BU30" s="1191"/>
      <c r="BV30" s="1180"/>
      <c r="BW30" s="1181"/>
      <c r="BX30" s="1181"/>
      <c r="BY30" s="1191"/>
      <c r="BZ30" s="1180"/>
      <c r="CA30" s="1181"/>
      <c r="CB30" s="1181"/>
      <c r="CC30" s="1191"/>
      <c r="CD30" s="1180"/>
      <c r="CE30" s="1181"/>
      <c r="CF30" s="1181"/>
      <c r="CG30" s="1191"/>
      <c r="CH30" s="1180"/>
      <c r="CI30" s="1181"/>
      <c r="CJ30" s="1181"/>
      <c r="CK30" s="1191"/>
      <c r="CL30" s="1180"/>
      <c r="CM30" s="1181"/>
      <c r="CN30" s="1181"/>
      <c r="CO30" s="1191"/>
      <c r="CP30" s="1180"/>
      <c r="CQ30" s="1181"/>
      <c r="CR30" s="1181"/>
      <c r="CS30" s="1191"/>
    </row>
    <row r="31" spans="1:97" ht="15">
      <c r="A31" s="1187" t="s">
        <v>316</v>
      </c>
      <c r="B31" s="1192"/>
      <c r="C31" s="1181"/>
      <c r="D31" s="1193"/>
      <c r="E31" s="1182"/>
      <c r="F31" s="1190"/>
      <c r="G31" s="1181"/>
      <c r="H31" s="1181"/>
      <c r="I31" s="1191"/>
      <c r="J31" s="1180"/>
      <c r="K31" s="1181"/>
      <c r="L31" s="1181"/>
      <c r="M31" s="1191"/>
      <c r="N31" s="1180"/>
      <c r="O31" s="1181"/>
      <c r="P31" s="1181"/>
      <c r="Q31" s="1182"/>
      <c r="R31" s="1190"/>
      <c r="S31" s="1181"/>
      <c r="T31" s="1181"/>
      <c r="U31" s="1191"/>
      <c r="V31" s="1180"/>
      <c r="W31" s="1181"/>
      <c r="X31" s="1181"/>
      <c r="Y31" s="1191"/>
      <c r="Z31" s="1180"/>
      <c r="AA31" s="1181"/>
      <c r="AB31" s="1181"/>
      <c r="AC31" s="1191"/>
      <c r="AD31" s="1180"/>
      <c r="AE31" s="1181"/>
      <c r="AF31" s="1181"/>
      <c r="AG31" s="1191"/>
      <c r="AH31" s="1180"/>
      <c r="AI31" s="1181"/>
      <c r="AJ31" s="1181"/>
      <c r="AK31" s="1191"/>
      <c r="AL31" s="1180"/>
      <c r="AM31" s="1181"/>
      <c r="AN31" s="1181"/>
      <c r="AO31" s="1191"/>
      <c r="AP31" s="1180"/>
      <c r="AQ31" s="1181"/>
      <c r="AR31" s="1181"/>
      <c r="AS31" s="1191"/>
      <c r="AT31" s="1180"/>
      <c r="AU31" s="1181"/>
      <c r="AV31" s="1181"/>
      <c r="AW31" s="1191"/>
      <c r="AX31" s="1180"/>
      <c r="AY31" s="1181"/>
      <c r="AZ31" s="1181"/>
      <c r="BA31" s="1191"/>
      <c r="BB31" s="1180"/>
      <c r="BC31" s="1181"/>
      <c r="BD31" s="1181"/>
      <c r="BE31" s="1191"/>
      <c r="BF31" s="1180"/>
      <c r="BG31" s="1181"/>
      <c r="BH31" s="1181"/>
      <c r="BI31" s="1191"/>
      <c r="BJ31" s="1180"/>
      <c r="BK31" s="1181"/>
      <c r="BL31" s="1181"/>
      <c r="BM31" s="1191"/>
      <c r="BN31" s="1180"/>
      <c r="BO31" s="1181"/>
      <c r="BP31" s="1181"/>
      <c r="BQ31" s="1191"/>
      <c r="BR31" s="1180"/>
      <c r="BS31" s="1181"/>
      <c r="BT31" s="1181"/>
      <c r="BU31" s="1191"/>
      <c r="BV31" s="1180"/>
      <c r="BW31" s="1181"/>
      <c r="BX31" s="1181"/>
      <c r="BY31" s="1191"/>
      <c r="BZ31" s="1180"/>
      <c r="CA31" s="1181"/>
      <c r="CB31" s="1181"/>
      <c r="CC31" s="1191"/>
      <c r="CD31" s="1180"/>
      <c r="CE31" s="1181"/>
      <c r="CF31" s="1181"/>
      <c r="CG31" s="1191"/>
      <c r="CH31" s="1180"/>
      <c r="CI31" s="1181"/>
      <c r="CJ31" s="1181"/>
      <c r="CK31" s="1191"/>
      <c r="CL31" s="1180"/>
      <c r="CM31" s="1181"/>
      <c r="CN31" s="1181"/>
      <c r="CO31" s="1191"/>
      <c r="CP31" s="1180"/>
      <c r="CQ31" s="1181"/>
      <c r="CR31" s="1181"/>
      <c r="CS31" s="1191"/>
    </row>
    <row r="32" spans="1:97" ht="15">
      <c r="A32" s="1187" t="s">
        <v>317</v>
      </c>
      <c r="B32" s="1192"/>
      <c r="C32" s="1181"/>
      <c r="D32" s="1193"/>
      <c r="E32" s="1182"/>
      <c r="F32" s="1190"/>
      <c r="G32" s="1181"/>
      <c r="H32" s="1181"/>
      <c r="I32" s="1191"/>
      <c r="J32" s="1180"/>
      <c r="K32" s="1181"/>
      <c r="L32" s="1181"/>
      <c r="M32" s="1191"/>
      <c r="N32" s="1180"/>
      <c r="O32" s="1181"/>
      <c r="P32" s="1181"/>
      <c r="Q32" s="1182"/>
      <c r="R32" s="1190"/>
      <c r="S32" s="1181"/>
      <c r="T32" s="1181"/>
      <c r="U32" s="1191"/>
      <c r="V32" s="1180"/>
      <c r="W32" s="1181"/>
      <c r="X32" s="1181"/>
      <c r="Y32" s="1191"/>
      <c r="Z32" s="1180"/>
      <c r="AA32" s="1181"/>
      <c r="AB32" s="1181"/>
      <c r="AC32" s="1191"/>
      <c r="AD32" s="1180"/>
      <c r="AE32" s="1181"/>
      <c r="AF32" s="1181"/>
      <c r="AG32" s="1191"/>
      <c r="AH32" s="1180"/>
      <c r="AI32" s="1181"/>
      <c r="AJ32" s="1181"/>
      <c r="AK32" s="1191"/>
      <c r="AL32" s="1180"/>
      <c r="AM32" s="1181"/>
      <c r="AN32" s="1181"/>
      <c r="AO32" s="1191"/>
      <c r="AP32" s="1180"/>
      <c r="AQ32" s="1181"/>
      <c r="AR32" s="1181"/>
      <c r="AS32" s="1191"/>
      <c r="AT32" s="1180"/>
      <c r="AU32" s="1181"/>
      <c r="AV32" s="1181"/>
      <c r="AW32" s="1191"/>
      <c r="AX32" s="1180"/>
      <c r="AY32" s="1181"/>
      <c r="AZ32" s="1181"/>
      <c r="BA32" s="1191"/>
      <c r="BB32" s="1180"/>
      <c r="BC32" s="1181"/>
      <c r="BD32" s="1181"/>
      <c r="BE32" s="1191"/>
      <c r="BF32" s="1180"/>
      <c r="BG32" s="1181"/>
      <c r="BH32" s="1181"/>
      <c r="BI32" s="1191"/>
      <c r="BJ32" s="1180"/>
      <c r="BK32" s="1181"/>
      <c r="BL32" s="1181"/>
      <c r="BM32" s="1191"/>
      <c r="BN32" s="1180"/>
      <c r="BO32" s="1181"/>
      <c r="BP32" s="1181"/>
      <c r="BQ32" s="1191"/>
      <c r="BR32" s="1180"/>
      <c r="BS32" s="1181"/>
      <c r="BT32" s="1181"/>
      <c r="BU32" s="1191"/>
      <c r="BV32" s="1180"/>
      <c r="BW32" s="1181"/>
      <c r="BX32" s="1181"/>
      <c r="BY32" s="1191"/>
      <c r="BZ32" s="1180"/>
      <c r="CA32" s="1181"/>
      <c r="CB32" s="1181"/>
      <c r="CC32" s="1191"/>
      <c r="CD32" s="1180"/>
      <c r="CE32" s="1181"/>
      <c r="CF32" s="1181"/>
      <c r="CG32" s="1191"/>
      <c r="CH32" s="1180"/>
      <c r="CI32" s="1181"/>
      <c r="CJ32" s="1181"/>
      <c r="CK32" s="1191"/>
      <c r="CL32" s="1180"/>
      <c r="CM32" s="1181"/>
      <c r="CN32" s="1181"/>
      <c r="CO32" s="1191"/>
      <c r="CP32" s="1180"/>
      <c r="CQ32" s="1181"/>
      <c r="CR32" s="1181"/>
      <c r="CS32" s="1191"/>
    </row>
    <row r="33" spans="1:97" ht="15">
      <c r="A33" s="1187" t="s">
        <v>318</v>
      </c>
      <c r="B33" s="1192"/>
      <c r="C33" s="1181"/>
      <c r="D33" s="1193"/>
      <c r="E33" s="1182"/>
      <c r="F33" s="1190"/>
      <c r="G33" s="1181"/>
      <c r="H33" s="1181"/>
      <c r="I33" s="1191"/>
      <c r="J33" s="1180"/>
      <c r="K33" s="1181"/>
      <c r="L33" s="1181"/>
      <c r="M33" s="1191"/>
      <c r="N33" s="1180"/>
      <c r="O33" s="1181"/>
      <c r="P33" s="1181"/>
      <c r="Q33" s="1182"/>
      <c r="R33" s="1190"/>
      <c r="S33" s="1181"/>
      <c r="T33" s="1181"/>
      <c r="U33" s="1191"/>
      <c r="V33" s="1180"/>
      <c r="W33" s="1181"/>
      <c r="X33" s="1181"/>
      <c r="Y33" s="1191"/>
      <c r="Z33" s="1180"/>
      <c r="AA33" s="1181"/>
      <c r="AB33" s="1181"/>
      <c r="AC33" s="1191"/>
      <c r="AD33" s="1180"/>
      <c r="AE33" s="1181"/>
      <c r="AF33" s="1181"/>
      <c r="AG33" s="1191"/>
      <c r="AH33" s="1180"/>
      <c r="AI33" s="1181"/>
      <c r="AJ33" s="1181"/>
      <c r="AK33" s="1191"/>
      <c r="AL33" s="1180"/>
      <c r="AM33" s="1181"/>
      <c r="AN33" s="1181"/>
      <c r="AO33" s="1191"/>
      <c r="AP33" s="1180"/>
      <c r="AQ33" s="1181"/>
      <c r="AR33" s="1181"/>
      <c r="AS33" s="1191"/>
      <c r="AT33" s="1180"/>
      <c r="AU33" s="1181"/>
      <c r="AV33" s="1181"/>
      <c r="AW33" s="1191"/>
      <c r="AX33" s="1180"/>
      <c r="AY33" s="1181"/>
      <c r="AZ33" s="1181"/>
      <c r="BA33" s="1191"/>
      <c r="BB33" s="1180"/>
      <c r="BC33" s="1181"/>
      <c r="BD33" s="1181"/>
      <c r="BE33" s="1191"/>
      <c r="BF33" s="1180"/>
      <c r="BG33" s="1181"/>
      <c r="BH33" s="1181"/>
      <c r="BI33" s="1191"/>
      <c r="BJ33" s="1180"/>
      <c r="BK33" s="1181"/>
      <c r="BL33" s="1181"/>
      <c r="BM33" s="1191"/>
      <c r="BN33" s="1180"/>
      <c r="BO33" s="1181"/>
      <c r="BP33" s="1181"/>
      <c r="BQ33" s="1191"/>
      <c r="BR33" s="1180"/>
      <c r="BS33" s="1181"/>
      <c r="BT33" s="1181"/>
      <c r="BU33" s="1191"/>
      <c r="BV33" s="1180"/>
      <c r="BW33" s="1181"/>
      <c r="BX33" s="1181"/>
      <c r="BY33" s="1191"/>
      <c r="BZ33" s="1180"/>
      <c r="CA33" s="1181"/>
      <c r="CB33" s="1181"/>
      <c r="CC33" s="1191"/>
      <c r="CD33" s="1180"/>
      <c r="CE33" s="1181"/>
      <c r="CF33" s="1181"/>
      <c r="CG33" s="1191"/>
      <c r="CH33" s="1180"/>
      <c r="CI33" s="1181"/>
      <c r="CJ33" s="1181"/>
      <c r="CK33" s="1191"/>
      <c r="CL33" s="1180"/>
      <c r="CM33" s="1181"/>
      <c r="CN33" s="1181"/>
      <c r="CO33" s="1191"/>
      <c r="CP33" s="1180"/>
      <c r="CQ33" s="1181"/>
      <c r="CR33" s="1181"/>
      <c r="CS33" s="1191"/>
    </row>
    <row r="34" spans="1:97" ht="15">
      <c r="A34" s="1187" t="s">
        <v>319</v>
      </c>
      <c r="B34" s="1192"/>
      <c r="C34" s="1181"/>
      <c r="D34" s="1193"/>
      <c r="E34" s="1182"/>
      <c r="F34" s="1190"/>
      <c r="G34" s="1181"/>
      <c r="H34" s="1181"/>
      <c r="I34" s="1191"/>
      <c r="J34" s="1180"/>
      <c r="K34" s="1181"/>
      <c r="L34" s="1181"/>
      <c r="M34" s="1191"/>
      <c r="N34" s="1180"/>
      <c r="O34" s="1181"/>
      <c r="P34" s="1181"/>
      <c r="Q34" s="1182"/>
      <c r="R34" s="1190"/>
      <c r="S34" s="1181"/>
      <c r="T34" s="1181"/>
      <c r="U34" s="1191"/>
      <c r="V34" s="1180"/>
      <c r="W34" s="1181"/>
      <c r="X34" s="1181"/>
      <c r="Y34" s="1191"/>
      <c r="Z34" s="1180"/>
      <c r="AA34" s="1181"/>
      <c r="AB34" s="1181"/>
      <c r="AC34" s="1191"/>
      <c r="AD34" s="1180"/>
      <c r="AE34" s="1181"/>
      <c r="AF34" s="1181"/>
      <c r="AG34" s="1191"/>
      <c r="AH34" s="1180"/>
      <c r="AI34" s="1181"/>
      <c r="AJ34" s="1181"/>
      <c r="AK34" s="1191"/>
      <c r="AL34" s="1180"/>
      <c r="AM34" s="1181"/>
      <c r="AN34" s="1181"/>
      <c r="AO34" s="1191"/>
      <c r="AP34" s="1180"/>
      <c r="AQ34" s="1181"/>
      <c r="AR34" s="1181"/>
      <c r="AS34" s="1191"/>
      <c r="AT34" s="1180"/>
      <c r="AU34" s="1181"/>
      <c r="AV34" s="1181"/>
      <c r="AW34" s="1191"/>
      <c r="AX34" s="1180"/>
      <c r="AY34" s="1181"/>
      <c r="AZ34" s="1181"/>
      <c r="BA34" s="1191"/>
      <c r="BB34" s="1180"/>
      <c r="BC34" s="1181"/>
      <c r="BD34" s="1181"/>
      <c r="BE34" s="1191"/>
      <c r="BF34" s="1180"/>
      <c r="BG34" s="1181"/>
      <c r="BH34" s="1181"/>
      <c r="BI34" s="1191"/>
      <c r="BJ34" s="1180"/>
      <c r="BK34" s="1181"/>
      <c r="BL34" s="1181"/>
      <c r="BM34" s="1191"/>
      <c r="BN34" s="1180"/>
      <c r="BO34" s="1181"/>
      <c r="BP34" s="1181"/>
      <c r="BQ34" s="1191"/>
      <c r="BR34" s="1180"/>
      <c r="BS34" s="1181"/>
      <c r="BT34" s="1181"/>
      <c r="BU34" s="1191"/>
      <c r="BV34" s="1180"/>
      <c r="BW34" s="1181"/>
      <c r="BX34" s="1181"/>
      <c r="BY34" s="1191"/>
      <c r="BZ34" s="1180"/>
      <c r="CA34" s="1181"/>
      <c r="CB34" s="1181"/>
      <c r="CC34" s="1191"/>
      <c r="CD34" s="1180"/>
      <c r="CE34" s="1181"/>
      <c r="CF34" s="1181"/>
      <c r="CG34" s="1191"/>
      <c r="CH34" s="1180"/>
      <c r="CI34" s="1181"/>
      <c r="CJ34" s="1181"/>
      <c r="CK34" s="1191"/>
      <c r="CL34" s="1180"/>
      <c r="CM34" s="1181"/>
      <c r="CN34" s="1181"/>
      <c r="CO34" s="1191"/>
      <c r="CP34" s="1180"/>
      <c r="CQ34" s="1181"/>
      <c r="CR34" s="1181"/>
      <c r="CS34" s="1191"/>
    </row>
    <row r="35" spans="1:97" ht="15">
      <c r="A35" s="1187" t="s">
        <v>320</v>
      </c>
      <c r="B35" s="1192"/>
      <c r="C35" s="1181"/>
      <c r="D35" s="1193"/>
      <c r="E35" s="1182"/>
      <c r="F35" s="1190"/>
      <c r="G35" s="1181"/>
      <c r="H35" s="1181"/>
      <c r="I35" s="1191"/>
      <c r="J35" s="1180"/>
      <c r="K35" s="1181"/>
      <c r="L35" s="1181"/>
      <c r="M35" s="1191"/>
      <c r="N35" s="1180"/>
      <c r="O35" s="1181"/>
      <c r="P35" s="1181"/>
      <c r="Q35" s="1182"/>
      <c r="R35" s="1190"/>
      <c r="S35" s="1181"/>
      <c r="T35" s="1181"/>
      <c r="U35" s="1191"/>
      <c r="V35" s="1180"/>
      <c r="W35" s="1181"/>
      <c r="X35" s="1181"/>
      <c r="Y35" s="1191"/>
      <c r="Z35" s="1180"/>
      <c r="AA35" s="1181"/>
      <c r="AB35" s="1181"/>
      <c r="AC35" s="1191"/>
      <c r="AD35" s="1180"/>
      <c r="AE35" s="1181"/>
      <c r="AF35" s="1181"/>
      <c r="AG35" s="1191"/>
      <c r="AH35" s="1180"/>
      <c r="AI35" s="1181"/>
      <c r="AJ35" s="1181"/>
      <c r="AK35" s="1191"/>
      <c r="AL35" s="1180"/>
      <c r="AM35" s="1181"/>
      <c r="AN35" s="1181"/>
      <c r="AO35" s="1191"/>
      <c r="AP35" s="1180"/>
      <c r="AQ35" s="1181"/>
      <c r="AR35" s="1181"/>
      <c r="AS35" s="1191"/>
      <c r="AT35" s="1180"/>
      <c r="AU35" s="1181"/>
      <c r="AV35" s="1181"/>
      <c r="AW35" s="1191"/>
      <c r="AX35" s="1180"/>
      <c r="AY35" s="1181"/>
      <c r="AZ35" s="1181"/>
      <c r="BA35" s="1191"/>
      <c r="BB35" s="1180"/>
      <c r="BC35" s="1181"/>
      <c r="BD35" s="1181"/>
      <c r="BE35" s="1191"/>
      <c r="BF35" s="1180"/>
      <c r="BG35" s="1181"/>
      <c r="BH35" s="1181"/>
      <c r="BI35" s="1191"/>
      <c r="BJ35" s="1180"/>
      <c r="BK35" s="1181"/>
      <c r="BL35" s="1181"/>
      <c r="BM35" s="1191"/>
      <c r="BN35" s="1180"/>
      <c r="BO35" s="1181"/>
      <c r="BP35" s="1181"/>
      <c r="BQ35" s="1191"/>
      <c r="BR35" s="1180"/>
      <c r="BS35" s="1181"/>
      <c r="BT35" s="1181"/>
      <c r="BU35" s="1191"/>
      <c r="BV35" s="1180"/>
      <c r="BW35" s="1181"/>
      <c r="BX35" s="1181"/>
      <c r="BY35" s="1191"/>
      <c r="BZ35" s="1180"/>
      <c r="CA35" s="1181"/>
      <c r="CB35" s="1181"/>
      <c r="CC35" s="1191"/>
      <c r="CD35" s="1180"/>
      <c r="CE35" s="1181"/>
      <c r="CF35" s="1181"/>
      <c r="CG35" s="1191"/>
      <c r="CH35" s="1180"/>
      <c r="CI35" s="1181"/>
      <c r="CJ35" s="1181"/>
      <c r="CK35" s="1191"/>
      <c r="CL35" s="1180"/>
      <c r="CM35" s="1181"/>
      <c r="CN35" s="1181"/>
      <c r="CO35" s="1191"/>
      <c r="CP35" s="1180"/>
      <c r="CQ35" s="1181"/>
      <c r="CR35" s="1181"/>
      <c r="CS35" s="1191"/>
    </row>
    <row r="36" spans="1:97" ht="15">
      <c r="A36" s="1179" t="s">
        <v>323</v>
      </c>
      <c r="B36" s="1180"/>
      <c r="C36" s="1181"/>
      <c r="D36" s="1181"/>
      <c r="E36" s="1182"/>
      <c r="F36" s="1190"/>
      <c r="G36" s="1181"/>
      <c r="H36" s="1181"/>
      <c r="I36" s="1191"/>
      <c r="J36" s="1180"/>
      <c r="K36" s="1181"/>
      <c r="L36" s="1181"/>
      <c r="M36" s="1191"/>
      <c r="N36" s="1180"/>
      <c r="O36" s="1181"/>
      <c r="P36" s="1181"/>
      <c r="Q36" s="1182"/>
      <c r="R36" s="1190"/>
      <c r="S36" s="1181"/>
      <c r="T36" s="1181"/>
      <c r="U36" s="1191"/>
      <c r="V36" s="1180"/>
      <c r="W36" s="1181"/>
      <c r="X36" s="1181"/>
      <c r="Y36" s="1191"/>
      <c r="Z36" s="1180"/>
      <c r="AA36" s="1181"/>
      <c r="AB36" s="1181"/>
      <c r="AC36" s="1191"/>
      <c r="AD36" s="1180"/>
      <c r="AE36" s="1181"/>
      <c r="AF36" s="1181"/>
      <c r="AG36" s="1191"/>
      <c r="AH36" s="1180"/>
      <c r="AI36" s="1181"/>
      <c r="AJ36" s="1181"/>
      <c r="AK36" s="1191"/>
      <c r="AL36" s="1180"/>
      <c r="AM36" s="1181"/>
      <c r="AN36" s="1181"/>
      <c r="AO36" s="1191"/>
      <c r="AP36" s="1180"/>
      <c r="AQ36" s="1181"/>
      <c r="AR36" s="1181"/>
      <c r="AS36" s="1191"/>
      <c r="AT36" s="1180"/>
      <c r="AU36" s="1181"/>
      <c r="AV36" s="1181"/>
      <c r="AW36" s="1191"/>
      <c r="AX36" s="1180"/>
      <c r="AY36" s="1181"/>
      <c r="AZ36" s="1181"/>
      <c r="BA36" s="1191"/>
      <c r="BB36" s="1180"/>
      <c r="BC36" s="1181"/>
      <c r="BD36" s="1181"/>
      <c r="BE36" s="1191"/>
      <c r="BF36" s="1180"/>
      <c r="BG36" s="1181"/>
      <c r="BH36" s="1181"/>
      <c r="BI36" s="1191"/>
      <c r="BJ36" s="1180"/>
      <c r="BK36" s="1181"/>
      <c r="BL36" s="1181"/>
      <c r="BM36" s="1191"/>
      <c r="BN36" s="1180"/>
      <c r="BO36" s="1181"/>
      <c r="BP36" s="1181"/>
      <c r="BQ36" s="1191"/>
      <c r="BR36" s="1180"/>
      <c r="BS36" s="1181"/>
      <c r="BT36" s="1181"/>
      <c r="BU36" s="1191"/>
      <c r="BV36" s="1180"/>
      <c r="BW36" s="1181"/>
      <c r="BX36" s="1181"/>
      <c r="BY36" s="1191"/>
      <c r="BZ36" s="1180"/>
      <c r="CA36" s="1181"/>
      <c r="CB36" s="1181"/>
      <c r="CC36" s="1191"/>
      <c r="CD36" s="1180"/>
      <c r="CE36" s="1181"/>
      <c r="CF36" s="1181"/>
      <c r="CG36" s="1191"/>
      <c r="CH36" s="1180"/>
      <c r="CI36" s="1181"/>
      <c r="CJ36" s="1181"/>
      <c r="CK36" s="1191"/>
      <c r="CL36" s="1180"/>
      <c r="CM36" s="1181"/>
      <c r="CN36" s="1181"/>
      <c r="CO36" s="1191"/>
      <c r="CP36" s="1180"/>
      <c r="CQ36" s="1181"/>
      <c r="CR36" s="1181"/>
      <c r="CS36" s="1191"/>
    </row>
    <row r="37" spans="1:97" ht="15">
      <c r="A37" s="1187" t="s">
        <v>306</v>
      </c>
      <c r="B37" s="1180">
        <v>9633</v>
      </c>
      <c r="C37" s="1181">
        <v>37900</v>
      </c>
      <c r="D37" s="1181">
        <v>37900</v>
      </c>
      <c r="E37" s="1182">
        <v>548473</v>
      </c>
      <c r="F37" s="1190">
        <v>346</v>
      </c>
      <c r="G37" s="1181">
        <v>4287</v>
      </c>
      <c r="H37" s="1181">
        <v>3988</v>
      </c>
      <c r="I37" s="1191">
        <v>274727</v>
      </c>
      <c r="J37" s="1180">
        <v>8.4</v>
      </c>
      <c r="K37" s="1181">
        <v>1056</v>
      </c>
      <c r="L37" s="1181">
        <v>1047</v>
      </c>
      <c r="M37" s="1191">
        <v>15228.4</v>
      </c>
      <c r="N37" s="1180">
        <v>5982</v>
      </c>
      <c r="O37" s="1181">
        <v>36624</v>
      </c>
      <c r="P37" s="1181">
        <v>35560</v>
      </c>
      <c r="Q37" s="1182">
        <v>276775</v>
      </c>
      <c r="R37" s="1190">
        <v>2.06</v>
      </c>
      <c r="S37" s="1181">
        <v>49482</v>
      </c>
      <c r="T37" s="1181">
        <v>49154</v>
      </c>
      <c r="U37" s="1191">
        <v>2201.52</v>
      </c>
      <c r="V37" s="1180">
        <v>436.9</v>
      </c>
      <c r="W37" s="1181">
        <v>12337</v>
      </c>
      <c r="X37" s="1181">
        <v>10240</v>
      </c>
      <c r="Y37" s="1191">
        <v>225927.7</v>
      </c>
      <c r="Z37" s="1180"/>
      <c r="AA37" s="1181"/>
      <c r="AB37" s="1181"/>
      <c r="AC37" s="1191"/>
      <c r="AD37" s="1180">
        <v>3.71</v>
      </c>
      <c r="AE37" s="1181">
        <v>5978</v>
      </c>
      <c r="AF37" s="1181">
        <v>5530</v>
      </c>
      <c r="AG37" s="1191">
        <v>2229.4</v>
      </c>
      <c r="AH37" s="1180">
        <v>565.97</v>
      </c>
      <c r="AI37" s="1181">
        <v>7978</v>
      </c>
      <c r="AJ37" s="1181">
        <v>7966</v>
      </c>
      <c r="AK37" s="1191">
        <v>90706.46</v>
      </c>
      <c r="AL37" s="1180">
        <v>784</v>
      </c>
      <c r="AM37" s="1181">
        <v>2933</v>
      </c>
      <c r="AN37" s="1181">
        <v>2822</v>
      </c>
      <c r="AO37" s="1191">
        <v>34219</v>
      </c>
      <c r="AP37" s="1180">
        <v>1718</v>
      </c>
      <c r="AQ37" s="1181">
        <v>45606</v>
      </c>
      <c r="AR37" s="1181">
        <v>45606</v>
      </c>
      <c r="AS37" s="1191">
        <v>1142500</v>
      </c>
      <c r="AT37" s="1180">
        <v>2116.3</v>
      </c>
      <c r="AU37" s="1181">
        <v>66674</v>
      </c>
      <c r="AV37" s="1181">
        <v>66540</v>
      </c>
      <c r="AW37" s="1191">
        <v>1555927</v>
      </c>
      <c r="AX37" s="1180">
        <v>0.31</v>
      </c>
      <c r="AY37" s="1181">
        <v>677</v>
      </c>
      <c r="AZ37" s="1181">
        <f>AY37</f>
        <v>677</v>
      </c>
      <c r="BA37" s="1191">
        <v>185.46</v>
      </c>
      <c r="BB37" s="1180">
        <v>605</v>
      </c>
      <c r="BC37" s="1181">
        <v>10938</v>
      </c>
      <c r="BD37" s="1181">
        <f>BC37</f>
        <v>10938</v>
      </c>
      <c r="BE37" s="1191">
        <v>66653</v>
      </c>
      <c r="BF37" s="1180">
        <v>345.7</v>
      </c>
      <c r="BG37" s="1181">
        <v>5401</v>
      </c>
      <c r="BH37" s="1181">
        <v>5366</v>
      </c>
      <c r="BI37" s="1191">
        <v>319873</v>
      </c>
      <c r="BJ37" s="1180">
        <v>28.77</v>
      </c>
      <c r="BK37" s="1181">
        <v>37686</v>
      </c>
      <c r="BL37" s="1181">
        <v>34924</v>
      </c>
      <c r="BM37" s="1191">
        <v>16615</v>
      </c>
      <c r="BN37" s="1180">
        <v>314</v>
      </c>
      <c r="BO37" s="1181">
        <v>16770</v>
      </c>
      <c r="BP37" s="1181">
        <v>15740</v>
      </c>
      <c r="BQ37" s="1191">
        <v>649030</v>
      </c>
      <c r="BR37" s="1180">
        <v>157</v>
      </c>
      <c r="BS37" s="1181">
        <v>4954</v>
      </c>
      <c r="BT37" s="1181">
        <v>2704</v>
      </c>
      <c r="BU37" s="1191">
        <v>48690</v>
      </c>
      <c r="BV37" s="1180"/>
      <c r="BW37" s="1181"/>
      <c r="BX37" s="1181"/>
      <c r="BY37" s="1191"/>
      <c r="BZ37" s="1180">
        <v>33</v>
      </c>
      <c r="CA37" s="1181">
        <v>60914</v>
      </c>
      <c r="CB37" s="1181">
        <f>CA37</f>
        <v>60914</v>
      </c>
      <c r="CC37" s="1191">
        <v>4620</v>
      </c>
      <c r="CD37" s="1180">
        <v>2502</v>
      </c>
      <c r="CE37" s="1181">
        <v>58572</v>
      </c>
      <c r="CF37" s="1181">
        <f>CE37</f>
        <v>58572</v>
      </c>
      <c r="CG37" s="1191">
        <v>253422</v>
      </c>
      <c r="CH37" s="1180">
        <v>340</v>
      </c>
      <c r="CI37" s="1181">
        <v>4368</v>
      </c>
      <c r="CJ37" s="1181">
        <f>CI37</f>
        <v>4368</v>
      </c>
      <c r="CK37" s="1191">
        <v>20796</v>
      </c>
      <c r="CL37" s="1180">
        <v>519</v>
      </c>
      <c r="CM37" s="1181">
        <v>47536</v>
      </c>
      <c r="CN37" s="1181">
        <v>41792</v>
      </c>
      <c r="CO37" s="1191">
        <v>450467</v>
      </c>
      <c r="CP37" s="1180"/>
      <c r="CQ37" s="1181"/>
      <c r="CR37" s="1181"/>
      <c r="CS37" s="1191"/>
    </row>
    <row r="38" spans="1:97" ht="15">
      <c r="A38" s="1187" t="s">
        <v>307</v>
      </c>
      <c r="B38" s="1188">
        <v>5095</v>
      </c>
      <c r="C38" s="1181">
        <v>27351</v>
      </c>
      <c r="D38" s="1181">
        <v>27351</v>
      </c>
      <c r="E38" s="1182">
        <v>426351</v>
      </c>
      <c r="F38" s="1190">
        <v>889</v>
      </c>
      <c r="G38" s="1181">
        <v>4992</v>
      </c>
      <c r="H38" s="1181">
        <v>4311</v>
      </c>
      <c r="I38" s="1191">
        <v>401519</v>
      </c>
      <c r="J38" s="1180">
        <v>370.9</v>
      </c>
      <c r="K38" s="1181">
        <v>2055</v>
      </c>
      <c r="L38" s="1168">
        <v>2049</v>
      </c>
      <c r="M38" s="1191">
        <v>36385.7</v>
      </c>
      <c r="N38" s="1180">
        <v>10501</v>
      </c>
      <c r="O38" s="1181">
        <v>35204</v>
      </c>
      <c r="P38" s="1181">
        <v>32748</v>
      </c>
      <c r="Q38" s="1182">
        <v>153724</v>
      </c>
      <c r="R38" s="1190">
        <v>52.26</v>
      </c>
      <c r="S38" s="1181">
        <v>29879</v>
      </c>
      <c r="T38" s="1181">
        <v>29807</v>
      </c>
      <c r="U38" s="1191">
        <v>1788.36</v>
      </c>
      <c r="V38" s="1180">
        <v>3947.1</v>
      </c>
      <c r="W38" s="1181">
        <v>19627</v>
      </c>
      <c r="X38" s="1181">
        <v>19254</v>
      </c>
      <c r="Y38" s="1191">
        <v>160640.4</v>
      </c>
      <c r="Z38" s="1180">
        <v>74.7</v>
      </c>
      <c r="AA38" s="1181">
        <v>926</v>
      </c>
      <c r="AB38" s="1181">
        <v>933</v>
      </c>
      <c r="AC38" s="1191">
        <v>5735.92</v>
      </c>
      <c r="AD38" s="1180">
        <v>19.51</v>
      </c>
      <c r="AE38" s="1181">
        <v>12184</v>
      </c>
      <c r="AF38" s="1181">
        <v>11634</v>
      </c>
      <c r="AG38" s="1191">
        <v>4664.3</v>
      </c>
      <c r="AH38" s="1180">
        <v>8621.21</v>
      </c>
      <c r="AI38" s="1181">
        <v>49110</v>
      </c>
      <c r="AJ38" s="1181">
        <v>48458</v>
      </c>
      <c r="AK38" s="1191">
        <v>357774.41</v>
      </c>
      <c r="AL38" s="1180">
        <v>2241</v>
      </c>
      <c r="AM38" s="1181">
        <v>10632</v>
      </c>
      <c r="AN38" s="1181">
        <v>10352</v>
      </c>
      <c r="AO38" s="1191">
        <v>80594</v>
      </c>
      <c r="AP38" s="1180">
        <v>16184</v>
      </c>
      <c r="AQ38" s="1181">
        <v>96513</v>
      </c>
      <c r="AR38" s="1181">
        <v>96277</v>
      </c>
      <c r="AS38" s="1191">
        <v>2973175</v>
      </c>
      <c r="AT38" s="1180">
        <v>10997.2</v>
      </c>
      <c r="AU38" s="1181">
        <v>73217</v>
      </c>
      <c r="AV38" s="1181">
        <v>72163</v>
      </c>
      <c r="AW38" s="1191">
        <v>3618720</v>
      </c>
      <c r="AX38" s="1180">
        <v>4.26</v>
      </c>
      <c r="AY38" s="1181">
        <v>2235</v>
      </c>
      <c r="AZ38" s="1181">
        <f aca="true" t="shared" si="2" ref="AZ38:AZ43">AY38</f>
        <v>2235</v>
      </c>
      <c r="BA38" s="1191">
        <v>358.89</v>
      </c>
      <c r="BB38" s="1180">
        <v>5079</v>
      </c>
      <c r="BC38" s="1181">
        <v>29434</v>
      </c>
      <c r="BD38" s="1181">
        <f aca="true" t="shared" si="3" ref="BD38:BD43">BC38</f>
        <v>29434</v>
      </c>
      <c r="BE38" s="1191">
        <v>73390</v>
      </c>
      <c r="BF38" s="1180">
        <v>6844.92</v>
      </c>
      <c r="BG38" s="1181">
        <v>33950</v>
      </c>
      <c r="BH38" s="1181">
        <v>28331</v>
      </c>
      <c r="BI38" s="1191">
        <v>610300</v>
      </c>
      <c r="BJ38" s="1180">
        <v>79.36</v>
      </c>
      <c r="BK38" s="1181">
        <v>50340</v>
      </c>
      <c r="BL38" s="1181">
        <v>47488</v>
      </c>
      <c r="BM38" s="1191">
        <v>28148</v>
      </c>
      <c r="BN38" s="1180">
        <v>3513</v>
      </c>
      <c r="BO38" s="1181">
        <v>12110</v>
      </c>
      <c r="BP38" s="1181">
        <v>11552</v>
      </c>
      <c r="BQ38" s="1191">
        <v>206047</v>
      </c>
      <c r="BR38" s="1180">
        <v>8639</v>
      </c>
      <c r="BS38" s="1181">
        <v>46424</v>
      </c>
      <c r="BT38" s="1181">
        <v>45039</v>
      </c>
      <c r="BU38" s="1191">
        <v>149102</v>
      </c>
      <c r="BV38" s="1180"/>
      <c r="BW38" s="1181"/>
      <c r="BX38" s="1181"/>
      <c r="BY38" s="1191"/>
      <c r="BZ38" s="1180">
        <v>330</v>
      </c>
      <c r="CA38" s="1181">
        <v>199455</v>
      </c>
      <c r="CB38" s="1181">
        <f aca="true" t="shared" si="4" ref="CB38:CB43">CA38</f>
        <v>199455</v>
      </c>
      <c r="CC38" s="1191">
        <v>15631</v>
      </c>
      <c r="CD38" s="1180">
        <v>6242</v>
      </c>
      <c r="CE38" s="1181">
        <v>36997</v>
      </c>
      <c r="CF38" s="1181">
        <v>36315</v>
      </c>
      <c r="CG38" s="1191">
        <v>63775</v>
      </c>
      <c r="CH38" s="1180">
        <v>925</v>
      </c>
      <c r="CI38" s="1181">
        <v>4148</v>
      </c>
      <c r="CJ38" s="1181">
        <f aca="true" t="shared" si="5" ref="CJ38:CJ43">CI38</f>
        <v>4148</v>
      </c>
      <c r="CK38" s="1191">
        <v>26766</v>
      </c>
      <c r="CL38" s="1180">
        <v>8488</v>
      </c>
      <c r="CM38" s="1181">
        <v>48639</v>
      </c>
      <c r="CN38" s="1181">
        <v>45760</v>
      </c>
      <c r="CO38" s="1191">
        <v>2405244</v>
      </c>
      <c r="CP38" s="1180"/>
      <c r="CQ38" s="1181"/>
      <c r="CR38" s="1181"/>
      <c r="CS38" s="1191"/>
    </row>
    <row r="39" spans="1:97" ht="15">
      <c r="A39" s="1187" t="s">
        <v>308</v>
      </c>
      <c r="B39" s="1188">
        <v>8818</v>
      </c>
      <c r="C39" s="1181">
        <v>23116</v>
      </c>
      <c r="D39" s="1181">
        <v>23116</v>
      </c>
      <c r="E39" s="1182">
        <v>336807</v>
      </c>
      <c r="F39" s="1190">
        <v>739</v>
      </c>
      <c r="G39" s="1181">
        <v>1908</v>
      </c>
      <c r="H39" s="1181">
        <v>1465</v>
      </c>
      <c r="I39" s="1191">
        <v>78569</v>
      </c>
      <c r="J39" s="1180">
        <v>1050.4</v>
      </c>
      <c r="K39" s="1181">
        <v>2917</v>
      </c>
      <c r="L39" s="1181">
        <v>2911</v>
      </c>
      <c r="M39" s="1191">
        <v>29411.4</v>
      </c>
      <c r="N39" s="1180">
        <v>12058</v>
      </c>
      <c r="O39" s="1181">
        <v>25696</v>
      </c>
      <c r="P39" s="1181">
        <v>21772</v>
      </c>
      <c r="Q39" s="1182">
        <v>150880</v>
      </c>
      <c r="R39" s="1190">
        <v>77.29</v>
      </c>
      <c r="S39" s="1181">
        <v>20943</v>
      </c>
      <c r="T39" s="1181">
        <v>20991</v>
      </c>
      <c r="U39" s="1191">
        <v>1228.6</v>
      </c>
      <c r="V39" s="1180">
        <v>7112.8</v>
      </c>
      <c r="W39" s="1181">
        <v>17131</v>
      </c>
      <c r="X39" s="1181">
        <v>16769</v>
      </c>
      <c r="Y39" s="1191">
        <v>78810.5</v>
      </c>
      <c r="Z39" s="1180">
        <v>608.69</v>
      </c>
      <c r="AA39" s="1181">
        <v>3451</v>
      </c>
      <c r="AB39" s="1181">
        <v>3417</v>
      </c>
      <c r="AC39" s="1191">
        <v>9631.21</v>
      </c>
      <c r="AD39" s="1180">
        <v>30.48</v>
      </c>
      <c r="AE39" s="1181">
        <v>9152</v>
      </c>
      <c r="AF39" s="1181">
        <v>8712</v>
      </c>
      <c r="AG39" s="1191">
        <v>1542.3</v>
      </c>
      <c r="AH39" s="1180">
        <v>7395.06</v>
      </c>
      <c r="AI39" s="1181">
        <v>20871</v>
      </c>
      <c r="AJ39" s="1181">
        <v>20624</v>
      </c>
      <c r="AK39" s="1191">
        <v>168114.23</v>
      </c>
      <c r="AL39" s="1180">
        <v>3473</v>
      </c>
      <c r="AM39" s="1181">
        <v>9506</v>
      </c>
      <c r="AN39" s="1181">
        <v>9099</v>
      </c>
      <c r="AO39" s="1191">
        <v>84023</v>
      </c>
      <c r="AP39" s="1180">
        <v>51156</v>
      </c>
      <c r="AQ39" s="1181">
        <v>135654</v>
      </c>
      <c r="AR39" s="1181">
        <v>136823</v>
      </c>
      <c r="AS39" s="1191">
        <v>2123663</v>
      </c>
      <c r="AT39" s="1180">
        <v>32792.1</v>
      </c>
      <c r="AU39" s="1181">
        <v>77005</v>
      </c>
      <c r="AV39" s="1181">
        <v>75930</v>
      </c>
      <c r="AW39" s="1191">
        <v>2262408</v>
      </c>
      <c r="AX39" s="1180">
        <v>14.41</v>
      </c>
      <c r="AY39" s="1181">
        <v>4314</v>
      </c>
      <c r="AZ39" s="1181">
        <v>3702</v>
      </c>
      <c r="BA39" s="1191">
        <v>214.94</v>
      </c>
      <c r="BB39" s="1180">
        <v>7265</v>
      </c>
      <c r="BC39" s="1181">
        <v>18134</v>
      </c>
      <c r="BD39" s="1181">
        <f t="shared" si="3"/>
        <v>18134</v>
      </c>
      <c r="BE39" s="1191">
        <v>65240</v>
      </c>
      <c r="BF39" s="1180">
        <v>14282</v>
      </c>
      <c r="BG39" s="1181">
        <v>40912</v>
      </c>
      <c r="BH39" s="1181">
        <v>39144</v>
      </c>
      <c r="BI39" s="1191">
        <v>413661</v>
      </c>
      <c r="BJ39" s="1180">
        <v>284.9</v>
      </c>
      <c r="BK39" s="1181">
        <v>72309</v>
      </c>
      <c r="BL39" s="1181">
        <v>69688</v>
      </c>
      <c r="BM39" s="1191">
        <v>12090</v>
      </c>
      <c r="BN39" s="1180">
        <v>11247</v>
      </c>
      <c r="BO39" s="1181">
        <v>20557</v>
      </c>
      <c r="BP39" s="1181">
        <v>19239</v>
      </c>
      <c r="BQ39" s="1191">
        <v>204707</v>
      </c>
      <c r="BR39" s="1180">
        <v>12024</v>
      </c>
      <c r="BS39" s="1181">
        <v>34268</v>
      </c>
      <c r="BT39" s="1181">
        <v>32380</v>
      </c>
      <c r="BU39" s="1191">
        <v>171680</v>
      </c>
      <c r="BV39" s="1180"/>
      <c r="BW39" s="1181"/>
      <c r="BX39" s="1181"/>
      <c r="BY39" s="1191"/>
      <c r="BZ39" s="1180">
        <v>935</v>
      </c>
      <c r="CA39" s="1181">
        <v>223598</v>
      </c>
      <c r="CB39" s="1181">
        <f t="shared" si="4"/>
        <v>223598</v>
      </c>
      <c r="CC39" s="1191">
        <v>14147</v>
      </c>
      <c r="CD39" s="1180">
        <v>4546</v>
      </c>
      <c r="CE39" s="1181">
        <v>12574</v>
      </c>
      <c r="CF39" s="1181">
        <v>12089</v>
      </c>
      <c r="CG39" s="1191">
        <v>43212</v>
      </c>
      <c r="CH39" s="1180">
        <v>4331</v>
      </c>
      <c r="CI39" s="1181">
        <v>11317</v>
      </c>
      <c r="CJ39" s="1181">
        <f t="shared" si="5"/>
        <v>11317</v>
      </c>
      <c r="CK39" s="1191">
        <v>54216</v>
      </c>
      <c r="CL39" s="1180">
        <v>17082</v>
      </c>
      <c r="CM39" s="1181">
        <v>46531</v>
      </c>
      <c r="CN39" s="1181">
        <v>43655</v>
      </c>
      <c r="CO39" s="1191">
        <v>1959647</v>
      </c>
      <c r="CP39" s="1180"/>
      <c r="CQ39" s="1181"/>
      <c r="CR39" s="1181"/>
      <c r="CS39" s="1191"/>
    </row>
    <row r="40" spans="1:97" ht="15">
      <c r="A40" s="1187" t="s">
        <v>309</v>
      </c>
      <c r="B40" s="1188">
        <v>6633</v>
      </c>
      <c r="C40" s="1181">
        <v>10918</v>
      </c>
      <c r="D40" s="1181">
        <v>10918</v>
      </c>
      <c r="E40" s="1182">
        <v>196409</v>
      </c>
      <c r="F40" s="1190">
        <v>244</v>
      </c>
      <c r="G40" s="1181">
        <v>390</v>
      </c>
      <c r="H40" s="1181">
        <v>296</v>
      </c>
      <c r="I40" s="1191">
        <v>17010</v>
      </c>
      <c r="J40" s="1180">
        <v>402.3</v>
      </c>
      <c r="K40" s="1181">
        <v>735</v>
      </c>
      <c r="L40" s="1181">
        <v>730</v>
      </c>
      <c r="M40" s="1168">
        <v>10084.4</v>
      </c>
      <c r="N40" s="1180">
        <v>6811</v>
      </c>
      <c r="O40" s="1181">
        <v>11079</v>
      </c>
      <c r="P40" s="1181">
        <v>8746</v>
      </c>
      <c r="Q40" s="1182">
        <v>92211</v>
      </c>
      <c r="R40" s="1190">
        <v>33.64</v>
      </c>
      <c r="S40" s="1181">
        <v>5440</v>
      </c>
      <c r="T40" s="1181">
        <v>5454</v>
      </c>
      <c r="U40" s="1191">
        <v>469.89</v>
      </c>
      <c r="V40" s="1180">
        <v>1624</v>
      </c>
      <c r="W40" s="1181">
        <v>2743</v>
      </c>
      <c r="X40" s="1181">
        <v>2655</v>
      </c>
      <c r="Y40" s="1191">
        <v>16640.2</v>
      </c>
      <c r="Z40" s="1180">
        <v>4855.62</v>
      </c>
      <c r="AA40" s="1181">
        <v>12292</v>
      </c>
      <c r="AB40" s="1181">
        <v>12178</v>
      </c>
      <c r="AC40" s="1191">
        <v>32813.72</v>
      </c>
      <c r="AD40" s="1180">
        <v>17.04</v>
      </c>
      <c r="AE40" s="1181">
        <v>2701</v>
      </c>
      <c r="AF40" s="1181">
        <v>2533</v>
      </c>
      <c r="AG40" s="1191">
        <v>414.7</v>
      </c>
      <c r="AH40" s="1180">
        <v>3151.87</v>
      </c>
      <c r="AI40" s="1181">
        <v>5247</v>
      </c>
      <c r="AJ40" s="1181">
        <v>5168</v>
      </c>
      <c r="AK40" s="1191">
        <v>60553.79</v>
      </c>
      <c r="AL40" s="1180">
        <v>1763</v>
      </c>
      <c r="AM40" s="1181">
        <v>2979</v>
      </c>
      <c r="AN40" s="1181">
        <v>2770</v>
      </c>
      <c r="AO40" s="1191">
        <v>30405</v>
      </c>
      <c r="AP40" s="1180">
        <v>16771</v>
      </c>
      <c r="AQ40" s="1181">
        <v>31452</v>
      </c>
      <c r="AR40" s="1181">
        <v>32502</v>
      </c>
      <c r="AS40" s="1191">
        <v>745920</v>
      </c>
      <c r="AT40" s="1180">
        <v>19817.6</v>
      </c>
      <c r="AU40" s="1181">
        <v>30492</v>
      </c>
      <c r="AV40" s="1181">
        <v>30098</v>
      </c>
      <c r="AW40" s="1191">
        <v>967832</v>
      </c>
      <c r="AX40" s="1180">
        <v>8.08</v>
      </c>
      <c r="AY40" s="1181">
        <v>1547</v>
      </c>
      <c r="AZ40" s="1181">
        <f t="shared" si="2"/>
        <v>1547</v>
      </c>
      <c r="BA40" s="1191">
        <v>101.32</v>
      </c>
      <c r="BB40" s="1180">
        <v>1543</v>
      </c>
      <c r="BC40" s="1181">
        <v>2633</v>
      </c>
      <c r="BD40" s="1181">
        <f t="shared" si="3"/>
        <v>2633</v>
      </c>
      <c r="BE40" s="1191">
        <v>13743</v>
      </c>
      <c r="BF40" s="1180">
        <v>6597</v>
      </c>
      <c r="BG40" s="1181">
        <v>11704</v>
      </c>
      <c r="BH40" s="1181">
        <v>11882</v>
      </c>
      <c r="BI40" s="1191">
        <v>148607</v>
      </c>
      <c r="BJ40" s="1180">
        <v>212.33</v>
      </c>
      <c r="BK40" s="1181">
        <v>38195</v>
      </c>
      <c r="BL40" s="1181">
        <v>35846</v>
      </c>
      <c r="BM40" s="1191">
        <v>5482</v>
      </c>
      <c r="BN40" s="1180">
        <v>6906</v>
      </c>
      <c r="BO40" s="1181">
        <v>11652</v>
      </c>
      <c r="BP40" s="1181">
        <v>10771</v>
      </c>
      <c r="BQ40" s="1191">
        <v>97584</v>
      </c>
      <c r="BR40" s="1180">
        <v>3377</v>
      </c>
      <c r="BS40" s="1181">
        <v>5817</v>
      </c>
      <c r="BT40" s="1181">
        <v>5522</v>
      </c>
      <c r="BU40" s="1191">
        <v>45129</v>
      </c>
      <c r="BV40" s="1180"/>
      <c r="BW40" s="1181"/>
      <c r="BX40" s="1181"/>
      <c r="BY40" s="1191"/>
      <c r="BZ40" s="1180">
        <v>279</v>
      </c>
      <c r="CA40" s="1181">
        <v>55033</v>
      </c>
      <c r="CB40" s="1181">
        <f t="shared" si="4"/>
        <v>55033</v>
      </c>
      <c r="CC40" s="1191">
        <v>3981</v>
      </c>
      <c r="CD40" s="1180">
        <v>1616</v>
      </c>
      <c r="CE40" s="1181">
        <v>2821</v>
      </c>
      <c r="CF40" s="1181">
        <v>2699</v>
      </c>
      <c r="CG40" s="1191">
        <v>14970</v>
      </c>
      <c r="CH40" s="1180">
        <v>1476</v>
      </c>
      <c r="CI40" s="1181">
        <v>2625</v>
      </c>
      <c r="CJ40" s="1181">
        <f t="shared" si="5"/>
        <v>2625</v>
      </c>
      <c r="CK40" s="1191">
        <v>16068</v>
      </c>
      <c r="CL40" s="1180">
        <v>8062</v>
      </c>
      <c r="CM40" s="1181">
        <v>13644</v>
      </c>
      <c r="CN40" s="1181">
        <v>12770</v>
      </c>
      <c r="CO40" s="1191">
        <v>784988</v>
      </c>
      <c r="CP40" s="1180"/>
      <c r="CQ40" s="1181"/>
      <c r="CR40" s="1181"/>
      <c r="CS40" s="1191"/>
    </row>
    <row r="41" spans="1:97" ht="15">
      <c r="A41" s="1187" t="s">
        <v>310</v>
      </c>
      <c r="B41" s="1188">
        <v>3946</v>
      </c>
      <c r="C41" s="1181">
        <v>3820</v>
      </c>
      <c r="D41" s="1181">
        <v>3820</v>
      </c>
      <c r="E41" s="1182">
        <v>96169</v>
      </c>
      <c r="F41" s="1190">
        <v>425</v>
      </c>
      <c r="G41" s="1181">
        <v>446</v>
      </c>
      <c r="H41" s="1181">
        <v>358</v>
      </c>
      <c r="I41" s="1191">
        <v>9522</v>
      </c>
      <c r="J41" s="1180">
        <v>807.8</v>
      </c>
      <c r="K41" s="1181">
        <v>829</v>
      </c>
      <c r="L41" s="1181">
        <v>828</v>
      </c>
      <c r="M41" s="1191">
        <v>14972.9</v>
      </c>
      <c r="N41" s="1180">
        <v>8358</v>
      </c>
      <c r="O41" s="1181">
        <v>8116</v>
      </c>
      <c r="P41" s="1181">
        <v>6083</v>
      </c>
      <c r="Q41" s="1182">
        <v>90568</v>
      </c>
      <c r="R41" s="1190">
        <v>39.51</v>
      </c>
      <c r="S41" s="1181">
        <v>4203</v>
      </c>
      <c r="T41" s="1181">
        <v>4235</v>
      </c>
      <c r="U41" s="1191">
        <v>465.29</v>
      </c>
      <c r="V41" s="1180">
        <v>6458.8</v>
      </c>
      <c r="W41" s="1181">
        <v>6611</v>
      </c>
      <c r="X41" s="1181">
        <v>6420</v>
      </c>
      <c r="Y41" s="1191">
        <v>49285.7</v>
      </c>
      <c r="Z41" s="1180">
        <v>1929.6</v>
      </c>
      <c r="AA41" s="1181">
        <v>2735</v>
      </c>
      <c r="AB41" s="1181">
        <v>2716</v>
      </c>
      <c r="AC41" s="1191">
        <v>19595.49</v>
      </c>
      <c r="AD41" s="1180">
        <v>19.17</v>
      </c>
      <c r="AE41" s="1181">
        <v>1950</v>
      </c>
      <c r="AF41" s="1181">
        <v>1819</v>
      </c>
      <c r="AG41" s="1191">
        <v>320.7</v>
      </c>
      <c r="AH41" s="1180">
        <v>2899.64</v>
      </c>
      <c r="AI41" s="1181">
        <v>3049</v>
      </c>
      <c r="AJ41" s="1181">
        <v>2992</v>
      </c>
      <c r="AK41" s="1191">
        <v>43862.02</v>
      </c>
      <c r="AL41" s="1180">
        <v>1367</v>
      </c>
      <c r="AM41" s="1181">
        <v>1425</v>
      </c>
      <c r="AN41" s="1181">
        <v>1324</v>
      </c>
      <c r="AO41" s="1191">
        <v>23104</v>
      </c>
      <c r="AP41" s="1180">
        <v>44154</v>
      </c>
      <c r="AQ41" s="1181">
        <v>46797</v>
      </c>
      <c r="AR41" s="1181">
        <v>46979</v>
      </c>
      <c r="AS41" s="1191">
        <v>709798</v>
      </c>
      <c r="AT41" s="1180">
        <v>32567.3</v>
      </c>
      <c r="AU41" s="1181">
        <v>32989</v>
      </c>
      <c r="AV41" s="1181">
        <v>32550</v>
      </c>
      <c r="AW41" s="1191">
        <v>722834</v>
      </c>
      <c r="AX41" s="1180">
        <v>5.01</v>
      </c>
      <c r="AY41" s="1181">
        <v>535</v>
      </c>
      <c r="AZ41" s="1181">
        <f t="shared" si="2"/>
        <v>535</v>
      </c>
      <c r="BA41" s="1191">
        <v>66.09</v>
      </c>
      <c r="BB41" s="1180">
        <v>6748</v>
      </c>
      <c r="BC41" s="1181">
        <v>6942</v>
      </c>
      <c r="BD41" s="1181">
        <f t="shared" si="3"/>
        <v>6942</v>
      </c>
      <c r="BE41" s="1191">
        <v>54777</v>
      </c>
      <c r="BF41" s="1180">
        <v>6329</v>
      </c>
      <c r="BG41" s="1181">
        <v>6696</v>
      </c>
      <c r="BH41" s="1181">
        <v>6619</v>
      </c>
      <c r="BI41" s="1191">
        <v>106659</v>
      </c>
      <c r="BJ41" s="1180">
        <v>279.82</v>
      </c>
      <c r="BK41" s="1181">
        <v>28499</v>
      </c>
      <c r="BL41" s="1181">
        <v>27907</v>
      </c>
      <c r="BM41" s="1191">
        <v>4016</v>
      </c>
      <c r="BN41" s="1180">
        <v>11059</v>
      </c>
      <c r="BO41" s="1181">
        <v>9143</v>
      </c>
      <c r="BP41" s="1181">
        <v>8019</v>
      </c>
      <c r="BQ41" s="1191">
        <v>101654</v>
      </c>
      <c r="BR41" s="1180">
        <v>4688</v>
      </c>
      <c r="BS41" s="1181">
        <v>5050</v>
      </c>
      <c r="BT41" s="1181">
        <v>4606</v>
      </c>
      <c r="BU41" s="1191">
        <v>58627</v>
      </c>
      <c r="BV41" s="1180"/>
      <c r="BW41" s="1181"/>
      <c r="BX41" s="1181"/>
      <c r="BY41" s="1191"/>
      <c r="BZ41" s="1180">
        <v>563</v>
      </c>
      <c r="CA41" s="1181">
        <v>58000</v>
      </c>
      <c r="CB41" s="1181">
        <f t="shared" si="4"/>
        <v>58000</v>
      </c>
      <c r="CC41" s="1191">
        <v>4882</v>
      </c>
      <c r="CD41" s="1180">
        <v>2081</v>
      </c>
      <c r="CE41" s="1181">
        <v>2180</v>
      </c>
      <c r="CF41" s="1181">
        <v>1966</v>
      </c>
      <c r="CG41" s="1191">
        <v>19063</v>
      </c>
      <c r="CH41" s="1180">
        <v>8090</v>
      </c>
      <c r="CI41" s="1181">
        <v>8133</v>
      </c>
      <c r="CJ41" s="1181">
        <f t="shared" si="5"/>
        <v>8133</v>
      </c>
      <c r="CK41" s="1191">
        <v>80169</v>
      </c>
      <c r="CL41" s="1180">
        <v>11165</v>
      </c>
      <c r="CM41" s="1181">
        <v>12036</v>
      </c>
      <c r="CN41" s="1181">
        <v>11221</v>
      </c>
      <c r="CO41" s="1191">
        <v>478992</v>
      </c>
      <c r="CP41" s="1180"/>
      <c r="CQ41" s="1181"/>
      <c r="CR41" s="1181"/>
      <c r="CS41" s="1191"/>
    </row>
    <row r="42" spans="1:97" ht="15">
      <c r="A42" s="1187" t="s">
        <v>311</v>
      </c>
      <c r="B42" s="1188">
        <v>7313</v>
      </c>
      <c r="C42" s="1181">
        <v>6341</v>
      </c>
      <c r="D42" s="1181">
        <v>6341</v>
      </c>
      <c r="E42" s="1182">
        <v>138145</v>
      </c>
      <c r="F42" s="1190">
        <v>107</v>
      </c>
      <c r="G42" s="1181">
        <v>94</v>
      </c>
      <c r="H42" s="1181">
        <v>79</v>
      </c>
      <c r="I42" s="1191">
        <v>8209</v>
      </c>
      <c r="J42" s="1180">
        <v>152.6</v>
      </c>
      <c r="K42" s="1181">
        <v>144</v>
      </c>
      <c r="L42" s="1181">
        <v>143</v>
      </c>
      <c r="M42" s="1191">
        <v>3053.2</v>
      </c>
      <c r="N42" s="1180">
        <v>4286</v>
      </c>
      <c r="O42" s="1181">
        <v>3860</v>
      </c>
      <c r="P42" s="1181">
        <v>2990</v>
      </c>
      <c r="Q42" s="1182">
        <v>60860</v>
      </c>
      <c r="R42" s="1190">
        <v>13.84</v>
      </c>
      <c r="S42" s="1181">
        <v>1165</v>
      </c>
      <c r="T42" s="1181">
        <v>1168</v>
      </c>
      <c r="U42" s="1191">
        <v>202.7</v>
      </c>
      <c r="V42" s="1180">
        <v>1039.4</v>
      </c>
      <c r="W42" s="1181">
        <v>965</v>
      </c>
      <c r="X42" s="1181">
        <v>927</v>
      </c>
      <c r="Y42" s="1191">
        <v>8384.6</v>
      </c>
      <c r="Z42" s="1180">
        <v>342.27</v>
      </c>
      <c r="AA42" s="1181">
        <v>353</v>
      </c>
      <c r="AB42" s="1181">
        <v>336</v>
      </c>
      <c r="AC42" s="1191">
        <v>3412.71</v>
      </c>
      <c r="AD42" s="1180">
        <v>8.83</v>
      </c>
      <c r="AE42" s="1181">
        <v>720</v>
      </c>
      <c r="AF42" s="1181">
        <v>663</v>
      </c>
      <c r="AG42" s="1191">
        <v>151.8</v>
      </c>
      <c r="AH42" s="1180">
        <v>1423.38</v>
      </c>
      <c r="AI42" s="1181">
        <v>1231</v>
      </c>
      <c r="AJ42" s="1181">
        <v>1215</v>
      </c>
      <c r="AK42" s="1191">
        <v>21783.37</v>
      </c>
      <c r="AL42" s="1180">
        <v>743</v>
      </c>
      <c r="AM42" s="1181">
        <v>684</v>
      </c>
      <c r="AN42" s="1181">
        <v>630</v>
      </c>
      <c r="AO42" s="1191">
        <v>9587</v>
      </c>
      <c r="AP42" s="1180">
        <v>9872</v>
      </c>
      <c r="AQ42" s="1181">
        <v>10538</v>
      </c>
      <c r="AR42" s="1181">
        <v>10888</v>
      </c>
      <c r="AS42" s="1191">
        <v>285250</v>
      </c>
      <c r="AT42" s="1180">
        <v>9974.9</v>
      </c>
      <c r="AU42" s="1181">
        <v>9297</v>
      </c>
      <c r="AV42" s="1181">
        <v>9233</v>
      </c>
      <c r="AW42" s="1191">
        <v>354283</v>
      </c>
      <c r="AX42" s="1180">
        <v>6.33</v>
      </c>
      <c r="AY42" s="1181">
        <v>633</v>
      </c>
      <c r="AZ42" s="1181">
        <f t="shared" si="2"/>
        <v>633</v>
      </c>
      <c r="BA42" s="1191">
        <v>72.56</v>
      </c>
      <c r="BB42" s="1180">
        <v>1700</v>
      </c>
      <c r="BC42" s="1181">
        <v>1591</v>
      </c>
      <c r="BD42" s="1181">
        <f t="shared" si="3"/>
        <v>1591</v>
      </c>
      <c r="BE42" s="1191">
        <v>11295</v>
      </c>
      <c r="BF42" s="1180">
        <v>4007</v>
      </c>
      <c r="BG42" s="1181">
        <v>3745</v>
      </c>
      <c r="BH42" s="1181">
        <v>3949</v>
      </c>
      <c r="BI42" s="1191">
        <v>76282</v>
      </c>
      <c r="BJ42" s="1180">
        <v>130.25</v>
      </c>
      <c r="BK42" s="1181">
        <v>12810</v>
      </c>
      <c r="BL42" s="1181">
        <v>12728</v>
      </c>
      <c r="BM42" s="1191">
        <v>2471</v>
      </c>
      <c r="BN42" s="1180">
        <v>3210</v>
      </c>
      <c r="BO42" s="1181">
        <v>4342</v>
      </c>
      <c r="BP42" s="1181">
        <v>3123</v>
      </c>
      <c r="BQ42" s="1191">
        <v>46652</v>
      </c>
      <c r="BR42" s="1180">
        <v>1482</v>
      </c>
      <c r="BS42" s="1181">
        <v>1327</v>
      </c>
      <c r="BT42" s="1181">
        <v>1209</v>
      </c>
      <c r="BU42" s="1191">
        <v>17967</v>
      </c>
      <c r="BV42" s="1180"/>
      <c r="BW42" s="1181"/>
      <c r="BX42" s="1181"/>
      <c r="BY42" s="1191"/>
      <c r="BZ42" s="1180">
        <v>189</v>
      </c>
      <c r="CA42" s="1181">
        <v>19451</v>
      </c>
      <c r="CB42" s="1181">
        <f t="shared" si="4"/>
        <v>19451</v>
      </c>
      <c r="CC42" s="1191">
        <v>2021</v>
      </c>
      <c r="CD42" s="1180">
        <v>821</v>
      </c>
      <c r="CE42" s="1181">
        <v>762</v>
      </c>
      <c r="CF42" s="1181">
        <v>712</v>
      </c>
      <c r="CG42" s="1191">
        <v>7377</v>
      </c>
      <c r="CH42" s="1180">
        <v>533</v>
      </c>
      <c r="CI42" s="1181">
        <v>482</v>
      </c>
      <c r="CJ42" s="1181">
        <f t="shared" si="5"/>
        <v>482</v>
      </c>
      <c r="CK42" s="1191">
        <v>6295</v>
      </c>
      <c r="CL42" s="1180">
        <v>4135</v>
      </c>
      <c r="CM42" s="1181">
        <v>3728</v>
      </c>
      <c r="CN42" s="1181">
        <v>3512</v>
      </c>
      <c r="CO42" s="1191">
        <v>274001</v>
      </c>
      <c r="CP42" s="1180"/>
      <c r="CQ42" s="1181"/>
      <c r="CR42" s="1181"/>
      <c r="CS42" s="1191"/>
    </row>
    <row r="43" spans="1:97" ht="15">
      <c r="A43" s="1187" t="s">
        <v>312</v>
      </c>
      <c r="B43" s="1188">
        <v>27389</v>
      </c>
      <c r="C43" s="1181">
        <v>7522</v>
      </c>
      <c r="D43" s="1181">
        <v>7522</v>
      </c>
      <c r="E43" s="1182">
        <v>505087</v>
      </c>
      <c r="F43" s="1190">
        <v>813</v>
      </c>
      <c r="G43" s="1181">
        <v>305</v>
      </c>
      <c r="H43" s="1181">
        <v>247</v>
      </c>
      <c r="I43" s="1191">
        <v>12657</v>
      </c>
      <c r="J43" s="1180">
        <v>1932.4</v>
      </c>
      <c r="K43" s="1181">
        <v>605</v>
      </c>
      <c r="L43" s="1181">
        <v>603</v>
      </c>
      <c r="M43" s="1191">
        <v>30777.9</v>
      </c>
      <c r="N43" s="1180">
        <v>29947</v>
      </c>
      <c r="O43" s="1181">
        <v>9089</v>
      </c>
      <c r="P43" s="1181">
        <v>6290</v>
      </c>
      <c r="Q43" s="1182">
        <v>338168</v>
      </c>
      <c r="R43" s="1190">
        <v>51.12</v>
      </c>
      <c r="S43" s="1181">
        <v>1503</v>
      </c>
      <c r="T43" s="1181">
        <v>1526</v>
      </c>
      <c r="U43" s="1191">
        <v>471.43</v>
      </c>
      <c r="V43" s="1180">
        <v>22198.9</v>
      </c>
      <c r="W43" s="1181">
        <v>7065</v>
      </c>
      <c r="X43" s="1181">
        <v>6798</v>
      </c>
      <c r="Y43" s="1191">
        <v>215496</v>
      </c>
      <c r="Z43" s="1180">
        <v>142.78</v>
      </c>
      <c r="AA43" s="1181">
        <v>119</v>
      </c>
      <c r="AB43" s="1181">
        <v>117</v>
      </c>
      <c r="AC43" s="1191">
        <v>1544.21</v>
      </c>
      <c r="AD43" s="1180">
        <v>33.66</v>
      </c>
      <c r="AE43" s="1181">
        <v>1239</v>
      </c>
      <c r="AF43" s="1181">
        <v>1130</v>
      </c>
      <c r="AG43" s="1191">
        <v>538.5</v>
      </c>
      <c r="AH43" s="1180">
        <v>4085.86</v>
      </c>
      <c r="AI43" s="1181">
        <v>1769</v>
      </c>
      <c r="AJ43" s="1181">
        <v>1671</v>
      </c>
      <c r="AK43" s="1191">
        <v>64250.86</v>
      </c>
      <c r="AL43" s="1180">
        <v>4262</v>
      </c>
      <c r="AM43" s="1181">
        <v>1234</v>
      </c>
      <c r="AN43" s="1181">
        <v>1097</v>
      </c>
      <c r="AO43" s="1191">
        <v>44868</v>
      </c>
      <c r="AP43" s="1180">
        <v>117767</v>
      </c>
      <c r="AQ43" s="1181">
        <v>34396</v>
      </c>
      <c r="AR43" s="1181">
        <v>34603</v>
      </c>
      <c r="AS43" s="1191">
        <v>1817630</v>
      </c>
      <c r="AT43" s="1180">
        <v>190433.3</v>
      </c>
      <c r="AU43" s="1181">
        <v>59131</v>
      </c>
      <c r="AV43" s="1181">
        <v>57554</v>
      </c>
      <c r="AW43" s="1191">
        <v>2711676</v>
      </c>
      <c r="AX43" s="1180">
        <v>11.38</v>
      </c>
      <c r="AY43" s="1181">
        <v>452</v>
      </c>
      <c r="AZ43" s="1181">
        <f t="shared" si="2"/>
        <v>452</v>
      </c>
      <c r="BA43" s="1191">
        <v>137.09</v>
      </c>
      <c r="BB43" s="1180">
        <v>9421</v>
      </c>
      <c r="BC43" s="1181">
        <v>3575</v>
      </c>
      <c r="BD43" s="1181">
        <f t="shared" si="3"/>
        <v>3575</v>
      </c>
      <c r="BE43" s="1191">
        <v>73322</v>
      </c>
      <c r="BF43" s="1180">
        <v>17659</v>
      </c>
      <c r="BG43" s="1181">
        <v>6447</v>
      </c>
      <c r="BH43" s="1181">
        <v>6298</v>
      </c>
      <c r="BI43" s="1191">
        <v>295434</v>
      </c>
      <c r="BJ43" s="1180">
        <v>608.12</v>
      </c>
      <c r="BK43" s="1181">
        <v>22539</v>
      </c>
      <c r="BL43" s="1181">
        <v>22030</v>
      </c>
      <c r="BM43" s="1191">
        <v>8672</v>
      </c>
      <c r="BN43" s="1180">
        <v>19796</v>
      </c>
      <c r="BO43" s="1181">
        <v>13960</v>
      </c>
      <c r="BP43" s="1181">
        <v>9495</v>
      </c>
      <c r="BQ43" s="1191">
        <v>311329</v>
      </c>
      <c r="BR43" s="1180">
        <v>10661</v>
      </c>
      <c r="BS43" s="1181">
        <v>4245</v>
      </c>
      <c r="BT43" s="1181">
        <v>3742</v>
      </c>
      <c r="BU43" s="1191">
        <v>106278</v>
      </c>
      <c r="BV43" s="1180"/>
      <c r="BW43" s="1181"/>
      <c r="BX43" s="1181"/>
      <c r="BY43" s="1191"/>
      <c r="BZ43" s="1180">
        <v>1774</v>
      </c>
      <c r="CA43" s="1181">
        <v>68250</v>
      </c>
      <c r="CB43" s="1181">
        <f t="shared" si="4"/>
        <v>68250</v>
      </c>
      <c r="CC43" s="1191">
        <v>14552</v>
      </c>
      <c r="CD43" s="1180">
        <v>1931</v>
      </c>
      <c r="CE43" s="1181">
        <v>861</v>
      </c>
      <c r="CF43" s="1181">
        <v>775</v>
      </c>
      <c r="CG43" s="1191">
        <v>17556</v>
      </c>
      <c r="CH43" s="1180">
        <v>7387</v>
      </c>
      <c r="CI43" s="1181">
        <v>3219</v>
      </c>
      <c r="CJ43" s="1181">
        <f t="shared" si="5"/>
        <v>3219</v>
      </c>
      <c r="CK43" s="1191">
        <v>80204</v>
      </c>
      <c r="CL43" s="1180">
        <v>53617</v>
      </c>
      <c r="CM43" s="1181">
        <v>17454</v>
      </c>
      <c r="CN43" s="1181">
        <v>16098</v>
      </c>
      <c r="CO43" s="1191">
        <v>1589011</v>
      </c>
      <c r="CP43" s="1180"/>
      <c r="CQ43" s="1181"/>
      <c r="CR43" s="1181"/>
      <c r="CS43" s="1191"/>
    </row>
    <row r="44" spans="1:97" ht="15">
      <c r="A44" s="1179" t="s">
        <v>324</v>
      </c>
      <c r="B44" s="1180"/>
      <c r="C44" s="1181"/>
      <c r="D44" s="1181"/>
      <c r="E44" s="1182"/>
      <c r="F44" s="1190"/>
      <c r="G44" s="1181"/>
      <c r="H44" s="1181"/>
      <c r="I44" s="1191"/>
      <c r="J44" s="1180"/>
      <c r="K44" s="1181"/>
      <c r="L44" s="1181"/>
      <c r="M44" s="1191"/>
      <c r="N44" s="1180"/>
      <c r="O44" s="1181"/>
      <c r="P44" s="1181"/>
      <c r="Q44" s="1182"/>
      <c r="R44" s="1190"/>
      <c r="S44" s="1181"/>
      <c r="T44" s="1181"/>
      <c r="U44" s="1191"/>
      <c r="V44" s="1180"/>
      <c r="W44" s="1181"/>
      <c r="X44" s="1181"/>
      <c r="Y44" s="1191"/>
      <c r="Z44" s="1180">
        <v>127.9</v>
      </c>
      <c r="AA44" s="1181">
        <v>97</v>
      </c>
      <c r="AB44" s="1181">
        <v>97</v>
      </c>
      <c r="AC44" s="1191">
        <v>706.56</v>
      </c>
      <c r="AD44" s="1180"/>
      <c r="AE44" s="1181"/>
      <c r="AF44" s="1181"/>
      <c r="AG44" s="1191"/>
      <c r="AH44" s="1180"/>
      <c r="AI44" s="1181"/>
      <c r="AJ44" s="1181"/>
      <c r="AK44" s="1191"/>
      <c r="AL44" s="1180"/>
      <c r="AM44" s="1181"/>
      <c r="AN44" s="1181"/>
      <c r="AO44" s="1191"/>
      <c r="AP44" s="1180"/>
      <c r="AQ44" s="1181"/>
      <c r="AR44" s="1181"/>
      <c r="AS44" s="1191"/>
      <c r="AT44" s="1180"/>
      <c r="AU44" s="1181"/>
      <c r="AV44" s="1181"/>
      <c r="AW44" s="1191"/>
      <c r="AX44" s="1180"/>
      <c r="AY44" s="1181"/>
      <c r="AZ44" s="1181"/>
      <c r="BA44" s="1191"/>
      <c r="BB44" s="1180"/>
      <c r="BC44" s="1181"/>
      <c r="BD44" s="1181"/>
      <c r="BE44" s="1191"/>
      <c r="BF44" s="1180"/>
      <c r="BG44" s="1181"/>
      <c r="BH44" s="1181"/>
      <c r="BI44" s="1191"/>
      <c r="BJ44" s="1180"/>
      <c r="BK44" s="1181"/>
      <c r="BL44" s="1181"/>
      <c r="BM44" s="1191"/>
      <c r="BN44" s="1180"/>
      <c r="BO44" s="1181"/>
      <c r="BP44" s="1181"/>
      <c r="BQ44" s="1191"/>
      <c r="BR44" s="1180"/>
      <c r="BS44" s="1181"/>
      <c r="BT44" s="1181"/>
      <c r="BU44" s="1191"/>
      <c r="BV44" s="1180"/>
      <c r="BW44" s="1181"/>
      <c r="BX44" s="1181"/>
      <c r="BY44" s="1191"/>
      <c r="BZ44" s="1180"/>
      <c r="CA44" s="1181"/>
      <c r="CB44" s="1181"/>
      <c r="CC44" s="1191"/>
      <c r="CD44" s="1180"/>
      <c r="CE44" s="1181"/>
      <c r="CF44" s="1181"/>
      <c r="CG44" s="1191"/>
      <c r="CH44" s="1180"/>
      <c r="CI44" s="1181"/>
      <c r="CJ44" s="1181"/>
      <c r="CK44" s="1191"/>
      <c r="CL44" s="1180"/>
      <c r="CM44" s="1181"/>
      <c r="CN44" s="1181"/>
      <c r="CO44" s="1191"/>
      <c r="CP44" s="1180"/>
      <c r="CQ44" s="1181"/>
      <c r="CR44" s="1181"/>
      <c r="CS44" s="1191"/>
    </row>
    <row r="45" spans="1:97" ht="15">
      <c r="A45" s="1187" t="s">
        <v>314</v>
      </c>
      <c r="B45" s="1192"/>
      <c r="C45" s="1181"/>
      <c r="D45" s="1193"/>
      <c r="E45" s="1182"/>
      <c r="F45" s="1190"/>
      <c r="G45" s="1181"/>
      <c r="H45" s="1181"/>
      <c r="I45" s="1191"/>
      <c r="J45" s="1180"/>
      <c r="K45" s="1181"/>
      <c r="L45" s="1181"/>
      <c r="M45" s="1191"/>
      <c r="N45" s="1180"/>
      <c r="O45" s="1181"/>
      <c r="P45" s="1181"/>
      <c r="Q45" s="1182"/>
      <c r="R45" s="1190"/>
      <c r="S45" s="1181"/>
      <c r="T45" s="1181"/>
      <c r="U45" s="1191"/>
      <c r="V45" s="1180"/>
      <c r="W45" s="1181"/>
      <c r="X45" s="1181"/>
      <c r="Y45" s="1191"/>
      <c r="Z45" s="1180"/>
      <c r="AA45" s="1181"/>
      <c r="AB45" s="1181"/>
      <c r="AC45" s="1191"/>
      <c r="AD45" s="1180"/>
      <c r="AE45" s="1181"/>
      <c r="AF45" s="1181"/>
      <c r="AG45" s="1191"/>
      <c r="AH45" s="1180">
        <v>17.28</v>
      </c>
      <c r="AI45" s="1181">
        <v>14</v>
      </c>
      <c r="AJ45" s="1181">
        <v>14</v>
      </c>
      <c r="AK45" s="1191">
        <v>1.5</v>
      </c>
      <c r="AL45" s="1180"/>
      <c r="AM45" s="1181"/>
      <c r="AN45" s="1181"/>
      <c r="AO45" s="1191"/>
      <c r="AP45" s="1180"/>
      <c r="AQ45" s="1181"/>
      <c r="AR45" s="1181"/>
      <c r="AS45" s="1191"/>
      <c r="AT45" s="1180"/>
      <c r="AU45" s="1181"/>
      <c r="AV45" s="1181"/>
      <c r="AW45" s="1191"/>
      <c r="AX45" s="1180"/>
      <c r="AY45" s="1181"/>
      <c r="AZ45" s="1181"/>
      <c r="BA45" s="1191"/>
      <c r="BB45" s="1180"/>
      <c r="BC45" s="1181"/>
      <c r="BD45" s="1181"/>
      <c r="BE45" s="1191"/>
      <c r="BF45" s="1180">
        <v>16</v>
      </c>
      <c r="BG45" s="1181">
        <v>43</v>
      </c>
      <c r="BH45" s="1181">
        <f>BG45</f>
        <v>43</v>
      </c>
      <c r="BI45" s="1191">
        <v>167.54</v>
      </c>
      <c r="BJ45" s="1180">
        <v>0.34</v>
      </c>
      <c r="BK45" s="1181">
        <f>BL45</f>
        <v>89</v>
      </c>
      <c r="BL45" s="1181">
        <v>89</v>
      </c>
      <c r="BM45" s="1191">
        <v>0.71</v>
      </c>
      <c r="BN45" s="1180">
        <v>20</v>
      </c>
      <c r="BO45" s="1181">
        <v>123</v>
      </c>
      <c r="BP45" s="1181">
        <v>103</v>
      </c>
      <c r="BQ45" s="1191">
        <v>2170</v>
      </c>
      <c r="BR45" s="1180"/>
      <c r="BS45" s="1181"/>
      <c r="BT45" s="1181"/>
      <c r="BU45" s="1191"/>
      <c r="BV45" s="1180"/>
      <c r="BW45" s="1181"/>
      <c r="BX45" s="1181"/>
      <c r="BY45" s="1191"/>
      <c r="BZ45" s="1180"/>
      <c r="CA45" s="1181"/>
      <c r="CB45" s="1181"/>
      <c r="CC45" s="1191"/>
      <c r="CD45" s="1180"/>
      <c r="CE45" s="1181"/>
      <c r="CF45" s="1181"/>
      <c r="CG45" s="1191"/>
      <c r="CH45" s="1180"/>
      <c r="CI45" s="1181"/>
      <c r="CJ45" s="1181"/>
      <c r="CK45" s="1191"/>
      <c r="CL45" s="1180"/>
      <c r="CM45" s="1181"/>
      <c r="CN45" s="1181"/>
      <c r="CO45" s="1191"/>
      <c r="CP45" s="1180"/>
      <c r="CQ45" s="1181"/>
      <c r="CR45" s="1181"/>
      <c r="CS45" s="1191"/>
    </row>
    <row r="46" spans="1:97" ht="15">
      <c r="A46" s="1187" t="s">
        <v>315</v>
      </c>
      <c r="B46" s="1192"/>
      <c r="C46" s="1181"/>
      <c r="D46" s="1193"/>
      <c r="E46" s="1182"/>
      <c r="F46" s="1190"/>
      <c r="G46" s="1181"/>
      <c r="H46" s="1181"/>
      <c r="I46" s="1191"/>
      <c r="J46" s="1180"/>
      <c r="K46" s="1181"/>
      <c r="L46" s="1181"/>
      <c r="M46" s="1191"/>
      <c r="N46" s="1180"/>
      <c r="O46" s="1181"/>
      <c r="P46" s="1181"/>
      <c r="Q46" s="1182"/>
      <c r="R46" s="1190"/>
      <c r="S46" s="1181"/>
      <c r="T46" s="1181"/>
      <c r="U46" s="1191"/>
      <c r="V46" s="1180"/>
      <c r="W46" s="1181"/>
      <c r="X46" s="1181"/>
      <c r="Y46" s="1191"/>
      <c r="Z46" s="1180"/>
      <c r="AA46" s="1181"/>
      <c r="AB46" s="1181"/>
      <c r="AC46" s="1191"/>
      <c r="AD46" s="1180"/>
      <c r="AE46" s="1181"/>
      <c r="AF46" s="1181"/>
      <c r="AG46" s="1191"/>
      <c r="AH46" s="1180">
        <v>64.88</v>
      </c>
      <c r="AI46" s="1181">
        <v>65</v>
      </c>
      <c r="AJ46" s="1181">
        <v>65</v>
      </c>
      <c r="AK46" s="1191"/>
      <c r="AL46" s="1180"/>
      <c r="AM46" s="1181"/>
      <c r="AN46" s="1181"/>
      <c r="AO46" s="1191"/>
      <c r="AP46" s="1180"/>
      <c r="AQ46" s="1181"/>
      <c r="AR46" s="1181"/>
      <c r="AS46" s="1191"/>
      <c r="AT46" s="1180"/>
      <c r="AU46" s="1181"/>
      <c r="AV46" s="1181"/>
      <c r="AW46" s="1191"/>
      <c r="AX46" s="1180"/>
      <c r="AY46" s="1181"/>
      <c r="AZ46" s="1181"/>
      <c r="BA46" s="1191"/>
      <c r="BB46" s="1180"/>
      <c r="BC46" s="1181"/>
      <c r="BD46" s="1181"/>
      <c r="BE46" s="1191"/>
      <c r="BF46" s="1180">
        <v>30.17</v>
      </c>
      <c r="BG46" s="1181">
        <v>41</v>
      </c>
      <c r="BH46" s="1181">
        <v>39</v>
      </c>
      <c r="BI46" s="1191">
        <v>375.08</v>
      </c>
      <c r="BJ46" s="1180">
        <v>3.94</v>
      </c>
      <c r="BK46" s="1181">
        <f aca="true" t="shared" si="6" ref="BK46:BK51">BL46</f>
        <v>458</v>
      </c>
      <c r="BL46" s="1181">
        <v>458</v>
      </c>
      <c r="BM46" s="1191">
        <v>7.93</v>
      </c>
      <c r="BN46" s="1180">
        <v>85</v>
      </c>
      <c r="BO46" s="1181">
        <v>67</v>
      </c>
      <c r="BP46" s="1181">
        <v>60</v>
      </c>
      <c r="BQ46" s="1191">
        <v>457</v>
      </c>
      <c r="BR46" s="1180"/>
      <c r="BS46" s="1181"/>
      <c r="BT46" s="1181"/>
      <c r="BU46" s="1191"/>
      <c r="BV46" s="1180"/>
      <c r="BW46" s="1181"/>
      <c r="BX46" s="1181"/>
      <c r="BY46" s="1191"/>
      <c r="BZ46" s="1180"/>
      <c r="CA46" s="1181"/>
      <c r="CB46" s="1181"/>
      <c r="CC46" s="1191"/>
      <c r="CD46" s="1180"/>
      <c r="CE46" s="1181"/>
      <c r="CF46" s="1181"/>
      <c r="CG46" s="1191"/>
      <c r="CH46" s="1180"/>
      <c r="CI46" s="1181"/>
      <c r="CJ46" s="1181"/>
      <c r="CK46" s="1191"/>
      <c r="CL46" s="1180"/>
      <c r="CM46" s="1181"/>
      <c r="CN46" s="1181"/>
      <c r="CO46" s="1191"/>
      <c r="CP46" s="1180"/>
      <c r="CQ46" s="1181"/>
      <c r="CR46" s="1181"/>
      <c r="CS46" s="1191"/>
    </row>
    <row r="47" spans="1:97" ht="15">
      <c r="A47" s="1187" t="s">
        <v>316</v>
      </c>
      <c r="B47" s="1192"/>
      <c r="C47" s="1181"/>
      <c r="D47" s="1193"/>
      <c r="E47" s="1182"/>
      <c r="F47" s="1190"/>
      <c r="G47" s="1181"/>
      <c r="H47" s="1181"/>
      <c r="I47" s="1191"/>
      <c r="J47" s="1180"/>
      <c r="K47" s="1181"/>
      <c r="L47" s="1181"/>
      <c r="M47" s="1191"/>
      <c r="N47" s="1180"/>
      <c r="O47" s="1181"/>
      <c r="P47" s="1181"/>
      <c r="Q47" s="1182"/>
      <c r="R47" s="1190"/>
      <c r="S47" s="1181"/>
      <c r="T47" s="1181"/>
      <c r="U47" s="1191"/>
      <c r="V47" s="1180"/>
      <c r="W47" s="1181"/>
      <c r="X47" s="1181"/>
      <c r="Y47" s="1191"/>
      <c r="Z47" s="1180"/>
      <c r="AA47" s="1181"/>
      <c r="AB47" s="1181"/>
      <c r="AC47" s="1191"/>
      <c r="AD47" s="1180"/>
      <c r="AE47" s="1181"/>
      <c r="AF47" s="1181"/>
      <c r="AG47" s="1191"/>
      <c r="AH47" s="1180">
        <v>44.43</v>
      </c>
      <c r="AI47" s="1181">
        <v>34</v>
      </c>
      <c r="AJ47" s="1181">
        <v>34</v>
      </c>
      <c r="AK47" s="1191"/>
      <c r="AL47" s="1180"/>
      <c r="AM47" s="1181"/>
      <c r="AN47" s="1181"/>
      <c r="AO47" s="1191"/>
      <c r="AP47" s="1180"/>
      <c r="AQ47" s="1181"/>
      <c r="AR47" s="1181"/>
      <c r="AS47" s="1191"/>
      <c r="AT47" s="1180"/>
      <c r="AU47" s="1181"/>
      <c r="AV47" s="1181"/>
      <c r="AW47" s="1191"/>
      <c r="AX47" s="1180"/>
      <c r="AY47" s="1181"/>
      <c r="AZ47" s="1181"/>
      <c r="BA47" s="1191"/>
      <c r="BB47" s="1180"/>
      <c r="BC47" s="1181"/>
      <c r="BD47" s="1181"/>
      <c r="BE47" s="1191"/>
      <c r="BF47" s="1180">
        <v>22.79</v>
      </c>
      <c r="BG47" s="1181">
        <v>19</v>
      </c>
      <c r="BH47" s="1181">
        <f>BG47</f>
        <v>19</v>
      </c>
      <c r="BI47" s="1191">
        <v>243.86</v>
      </c>
      <c r="BJ47" s="1180">
        <v>1.48</v>
      </c>
      <c r="BK47" s="1181">
        <f t="shared" si="6"/>
        <v>113</v>
      </c>
      <c r="BL47" s="1181">
        <v>113</v>
      </c>
      <c r="BM47" s="1191">
        <v>3</v>
      </c>
      <c r="BN47" s="1180">
        <v>47</v>
      </c>
      <c r="BO47" s="1181">
        <v>18</v>
      </c>
      <c r="BP47" s="1181">
        <v>16</v>
      </c>
      <c r="BQ47" s="1191">
        <v>140</v>
      </c>
      <c r="BR47" s="1180"/>
      <c r="BS47" s="1181"/>
      <c r="BT47" s="1181"/>
      <c r="BU47" s="1191"/>
      <c r="BV47" s="1180"/>
      <c r="BW47" s="1181"/>
      <c r="BX47" s="1181"/>
      <c r="BY47" s="1191"/>
      <c r="BZ47" s="1180"/>
      <c r="CA47" s="1181"/>
      <c r="CB47" s="1181"/>
      <c r="CC47" s="1191"/>
      <c r="CD47" s="1180"/>
      <c r="CE47" s="1181"/>
      <c r="CF47" s="1181"/>
      <c r="CG47" s="1191"/>
      <c r="CH47" s="1180"/>
      <c r="CI47" s="1181"/>
      <c r="CJ47" s="1181"/>
      <c r="CK47" s="1191"/>
      <c r="CL47" s="1180"/>
      <c r="CM47" s="1181"/>
      <c r="CN47" s="1181"/>
      <c r="CO47" s="1191"/>
      <c r="CP47" s="1180"/>
      <c r="CQ47" s="1181"/>
      <c r="CR47" s="1181"/>
      <c r="CS47" s="1191"/>
    </row>
    <row r="48" spans="1:97" ht="15">
      <c r="A48" s="1187" t="s">
        <v>317</v>
      </c>
      <c r="B48" s="1192"/>
      <c r="C48" s="1181"/>
      <c r="D48" s="1193"/>
      <c r="E48" s="1182"/>
      <c r="F48" s="1190"/>
      <c r="G48" s="1181"/>
      <c r="H48" s="1181"/>
      <c r="I48" s="1191"/>
      <c r="J48" s="1180"/>
      <c r="K48" s="1181"/>
      <c r="L48" s="1181"/>
      <c r="M48" s="1191"/>
      <c r="N48" s="1180"/>
      <c r="O48" s="1181"/>
      <c r="P48" s="1181"/>
      <c r="Q48" s="1182"/>
      <c r="R48" s="1190"/>
      <c r="S48" s="1181"/>
      <c r="T48" s="1181"/>
      <c r="U48" s="1191"/>
      <c r="V48" s="1180"/>
      <c r="W48" s="1181"/>
      <c r="X48" s="1181"/>
      <c r="Y48" s="1191"/>
      <c r="Z48" s="1180"/>
      <c r="AA48" s="1181"/>
      <c r="AB48" s="1181"/>
      <c r="AC48" s="1191"/>
      <c r="AD48" s="1180"/>
      <c r="AE48" s="1181"/>
      <c r="AF48" s="1181"/>
      <c r="AG48" s="1191"/>
      <c r="AH48" s="1180">
        <v>32.98</v>
      </c>
      <c r="AI48" s="1181">
        <v>17</v>
      </c>
      <c r="AJ48" s="1181">
        <v>17</v>
      </c>
      <c r="AK48" s="1191"/>
      <c r="AL48" s="1180"/>
      <c r="AM48" s="1181"/>
      <c r="AN48" s="1181"/>
      <c r="AO48" s="1191"/>
      <c r="AP48" s="1180"/>
      <c r="AQ48" s="1181"/>
      <c r="AR48" s="1181"/>
      <c r="AS48" s="1191"/>
      <c r="AT48" s="1180"/>
      <c r="AU48" s="1181"/>
      <c r="AV48" s="1181"/>
      <c r="AW48" s="1191"/>
      <c r="AX48" s="1180"/>
      <c r="AY48" s="1181"/>
      <c r="AZ48" s="1181"/>
      <c r="BA48" s="1191"/>
      <c r="BB48" s="1180"/>
      <c r="BC48" s="1181"/>
      <c r="BD48" s="1181"/>
      <c r="BE48" s="1191"/>
      <c r="BF48" s="1180">
        <v>16.01</v>
      </c>
      <c r="BG48" s="1181">
        <v>9</v>
      </c>
      <c r="BH48" s="1181">
        <f>BG48</f>
        <v>9</v>
      </c>
      <c r="BI48" s="1191">
        <v>250.01</v>
      </c>
      <c r="BJ48" s="1180">
        <v>2.7</v>
      </c>
      <c r="BK48" s="1181">
        <f t="shared" si="6"/>
        <v>135</v>
      </c>
      <c r="BL48" s="1181">
        <v>135</v>
      </c>
      <c r="BM48" s="1191">
        <v>5.37</v>
      </c>
      <c r="BN48" s="1180">
        <v>56</v>
      </c>
      <c r="BO48" s="1181">
        <v>11</v>
      </c>
      <c r="BP48" s="1181">
        <v>10</v>
      </c>
      <c r="BQ48" s="1191">
        <v>140</v>
      </c>
      <c r="BR48" s="1180"/>
      <c r="BS48" s="1181"/>
      <c r="BT48" s="1181"/>
      <c r="BU48" s="1191"/>
      <c r="BV48" s="1180"/>
      <c r="BW48" s="1181"/>
      <c r="BX48" s="1181"/>
      <c r="BY48" s="1191"/>
      <c r="BZ48" s="1180"/>
      <c r="CA48" s="1181"/>
      <c r="CB48" s="1181"/>
      <c r="CC48" s="1191"/>
      <c r="CD48" s="1180"/>
      <c r="CE48" s="1181"/>
      <c r="CF48" s="1181"/>
      <c r="CG48" s="1191"/>
      <c r="CH48" s="1180"/>
      <c r="CI48" s="1181"/>
      <c r="CJ48" s="1181"/>
      <c r="CK48" s="1191"/>
      <c r="CL48" s="1180"/>
      <c r="CM48" s="1181"/>
      <c r="CN48" s="1181"/>
      <c r="CO48" s="1191"/>
      <c r="CP48" s="1180"/>
      <c r="CQ48" s="1181"/>
      <c r="CR48" s="1181"/>
      <c r="CS48" s="1191"/>
    </row>
    <row r="49" spans="1:97" ht="15">
      <c r="A49" s="1187" t="s">
        <v>318</v>
      </c>
      <c r="B49" s="1192"/>
      <c r="C49" s="1181"/>
      <c r="D49" s="1193"/>
      <c r="E49" s="1182"/>
      <c r="F49" s="1190"/>
      <c r="G49" s="1181"/>
      <c r="H49" s="1181"/>
      <c r="I49" s="1191"/>
      <c r="J49" s="1180"/>
      <c r="K49" s="1181"/>
      <c r="L49" s="1181"/>
      <c r="M49" s="1191"/>
      <c r="N49" s="1180"/>
      <c r="O49" s="1181"/>
      <c r="P49" s="1181"/>
      <c r="Q49" s="1182"/>
      <c r="R49" s="1190"/>
      <c r="S49" s="1181"/>
      <c r="T49" s="1181"/>
      <c r="U49" s="1191"/>
      <c r="V49" s="1180"/>
      <c r="W49" s="1181"/>
      <c r="X49" s="1181"/>
      <c r="Y49" s="1191"/>
      <c r="Z49" s="1180"/>
      <c r="AA49" s="1181"/>
      <c r="AB49" s="1181"/>
      <c r="AC49" s="1191"/>
      <c r="AD49" s="1180"/>
      <c r="AE49" s="1181"/>
      <c r="AF49" s="1181"/>
      <c r="AG49" s="1191"/>
      <c r="AH49" s="1180">
        <v>20.68</v>
      </c>
      <c r="AI49" s="1181">
        <v>9</v>
      </c>
      <c r="AJ49" s="1181">
        <v>9</v>
      </c>
      <c r="AK49" s="1191"/>
      <c r="AL49" s="1180"/>
      <c r="AM49" s="1181"/>
      <c r="AN49" s="1181"/>
      <c r="AO49" s="1191"/>
      <c r="AP49" s="1180"/>
      <c r="AQ49" s="1181"/>
      <c r="AR49" s="1181"/>
      <c r="AS49" s="1191"/>
      <c r="AT49" s="1180"/>
      <c r="AU49" s="1181"/>
      <c r="AV49" s="1181"/>
      <c r="AW49" s="1191"/>
      <c r="AX49" s="1180"/>
      <c r="AY49" s="1181"/>
      <c r="AZ49" s="1181"/>
      <c r="BA49" s="1191"/>
      <c r="BB49" s="1180"/>
      <c r="BC49" s="1181"/>
      <c r="BD49" s="1181"/>
      <c r="BE49" s="1191"/>
      <c r="BF49" s="1180">
        <v>19.63</v>
      </c>
      <c r="BG49" s="1181">
        <v>9</v>
      </c>
      <c r="BH49" s="1181">
        <f>BG49</f>
        <v>9</v>
      </c>
      <c r="BI49" s="1191">
        <v>208.75</v>
      </c>
      <c r="BJ49" s="1180">
        <v>0.89</v>
      </c>
      <c r="BK49" s="1181">
        <f t="shared" si="6"/>
        <v>40</v>
      </c>
      <c r="BL49" s="1181">
        <v>40</v>
      </c>
      <c r="BM49" s="1191">
        <v>1.92</v>
      </c>
      <c r="BN49" s="1180">
        <v>24</v>
      </c>
      <c r="BO49" s="1181">
        <v>13</v>
      </c>
      <c r="BP49" s="1181">
        <v>12</v>
      </c>
      <c r="BQ49" s="1191">
        <v>157</v>
      </c>
      <c r="BR49" s="1180"/>
      <c r="BS49" s="1181"/>
      <c r="BT49" s="1181"/>
      <c r="BU49" s="1191"/>
      <c r="BV49" s="1180"/>
      <c r="BW49" s="1181"/>
      <c r="BX49" s="1181"/>
      <c r="BY49" s="1191"/>
      <c r="BZ49" s="1180"/>
      <c r="CA49" s="1181"/>
      <c r="CB49" s="1181"/>
      <c r="CC49" s="1191"/>
      <c r="CD49" s="1180"/>
      <c r="CE49" s="1181"/>
      <c r="CF49" s="1181"/>
      <c r="CG49" s="1191"/>
      <c r="CH49" s="1180"/>
      <c r="CI49" s="1181"/>
      <c r="CJ49" s="1181"/>
      <c r="CK49" s="1191"/>
      <c r="CL49" s="1180"/>
      <c r="CM49" s="1181"/>
      <c r="CN49" s="1181"/>
      <c r="CO49" s="1191"/>
      <c r="CP49" s="1180"/>
      <c r="CQ49" s="1181"/>
      <c r="CR49" s="1181"/>
      <c r="CS49" s="1191"/>
    </row>
    <row r="50" spans="1:97" ht="15">
      <c r="A50" s="1187" t="s">
        <v>319</v>
      </c>
      <c r="B50" s="1192"/>
      <c r="C50" s="1181"/>
      <c r="D50" s="1193"/>
      <c r="E50" s="1182"/>
      <c r="F50" s="1190"/>
      <c r="G50" s="1181"/>
      <c r="H50" s="1181"/>
      <c r="I50" s="1191"/>
      <c r="J50" s="1180"/>
      <c r="K50" s="1181"/>
      <c r="L50" s="1181"/>
      <c r="M50" s="1191"/>
      <c r="N50" s="1180"/>
      <c r="O50" s="1181"/>
      <c r="P50" s="1181"/>
      <c r="Q50" s="1182"/>
      <c r="R50" s="1190"/>
      <c r="S50" s="1181"/>
      <c r="T50" s="1181"/>
      <c r="U50" s="1191"/>
      <c r="V50" s="1180"/>
      <c r="W50" s="1181"/>
      <c r="X50" s="1181"/>
      <c r="Y50" s="1191"/>
      <c r="Z50" s="1180"/>
      <c r="AA50" s="1181"/>
      <c r="AB50" s="1181"/>
      <c r="AC50" s="1191"/>
      <c r="AD50" s="1180"/>
      <c r="AE50" s="1181"/>
      <c r="AF50" s="1181"/>
      <c r="AG50" s="1191"/>
      <c r="AH50" s="1180">
        <v>5.9</v>
      </c>
      <c r="AI50" s="1181">
        <v>2</v>
      </c>
      <c r="AJ50" s="1181">
        <v>2</v>
      </c>
      <c r="AK50" s="1191"/>
      <c r="AL50" s="1180"/>
      <c r="AM50" s="1181"/>
      <c r="AN50" s="1181"/>
      <c r="AO50" s="1191"/>
      <c r="AP50" s="1180"/>
      <c r="AQ50" s="1181"/>
      <c r="AR50" s="1181"/>
      <c r="AS50" s="1191"/>
      <c r="AT50" s="1180"/>
      <c r="AU50" s="1181"/>
      <c r="AV50" s="1181"/>
      <c r="AW50" s="1191"/>
      <c r="AX50" s="1180"/>
      <c r="AY50" s="1181"/>
      <c r="AZ50" s="1181"/>
      <c r="BA50" s="1191"/>
      <c r="BB50" s="1180"/>
      <c r="BC50" s="1181"/>
      <c r="BD50" s="1181"/>
      <c r="BE50" s="1191"/>
      <c r="BF50" s="1180">
        <v>11.29</v>
      </c>
      <c r="BG50" s="1181">
        <v>4</v>
      </c>
      <c r="BH50" s="1181">
        <f>BG50</f>
        <v>4</v>
      </c>
      <c r="BI50" s="1191">
        <v>146.29</v>
      </c>
      <c r="BJ50" s="1180">
        <v>1.9</v>
      </c>
      <c r="BK50" s="1181">
        <f t="shared" si="6"/>
        <v>65</v>
      </c>
      <c r="BL50" s="1181">
        <v>65</v>
      </c>
      <c r="BM50" s="1191">
        <v>3.87</v>
      </c>
      <c r="BN50" s="1180">
        <v>28</v>
      </c>
      <c r="BO50" s="1181">
        <v>4</v>
      </c>
      <c r="BP50" s="1181">
        <v>4</v>
      </c>
      <c r="BQ50" s="1191">
        <v>110</v>
      </c>
      <c r="BR50" s="1180"/>
      <c r="BS50" s="1181"/>
      <c r="BT50" s="1181"/>
      <c r="BU50" s="1191"/>
      <c r="BV50" s="1180"/>
      <c r="BW50" s="1181"/>
      <c r="BX50" s="1181"/>
      <c r="BY50" s="1191"/>
      <c r="BZ50" s="1180"/>
      <c r="CA50" s="1181"/>
      <c r="CB50" s="1181"/>
      <c r="CC50" s="1191"/>
      <c r="CD50" s="1180">
        <v>18</v>
      </c>
      <c r="CE50" s="1181">
        <v>6</v>
      </c>
      <c r="CF50" s="1181">
        <v>6</v>
      </c>
      <c r="CG50" s="1191"/>
      <c r="CH50" s="1180"/>
      <c r="CI50" s="1181"/>
      <c r="CJ50" s="1181"/>
      <c r="CK50" s="1191"/>
      <c r="CL50" s="1180"/>
      <c r="CM50" s="1181"/>
      <c r="CN50" s="1181"/>
      <c r="CO50" s="1191"/>
      <c r="CP50" s="1180"/>
      <c r="CQ50" s="1181"/>
      <c r="CR50" s="1181"/>
      <c r="CS50" s="1191"/>
    </row>
    <row r="51" spans="1:97" ht="15">
      <c r="A51" s="1187" t="s">
        <v>320</v>
      </c>
      <c r="B51" s="1192"/>
      <c r="C51" s="1181"/>
      <c r="D51" s="1193"/>
      <c r="E51" s="1182"/>
      <c r="F51" s="1190">
        <v>708</v>
      </c>
      <c r="G51" s="1181">
        <v>56</v>
      </c>
      <c r="H51" s="1181">
        <v>72671</v>
      </c>
      <c r="I51" s="1191">
        <v>827135</v>
      </c>
      <c r="J51" s="1180"/>
      <c r="K51" s="1181"/>
      <c r="L51" s="1181"/>
      <c r="M51" s="1191"/>
      <c r="N51" s="1180"/>
      <c r="O51" s="1181"/>
      <c r="P51" s="1181"/>
      <c r="Q51" s="1182"/>
      <c r="R51" s="1190"/>
      <c r="S51" s="1181"/>
      <c r="T51" s="1181"/>
      <c r="U51" s="1191"/>
      <c r="V51" s="1180"/>
      <c r="W51" s="1181"/>
      <c r="X51" s="1181"/>
      <c r="Y51" s="1191"/>
      <c r="Z51" s="1180"/>
      <c r="AA51" s="1181"/>
      <c r="AB51" s="1181"/>
      <c r="AC51" s="1191"/>
      <c r="AD51" s="1180"/>
      <c r="AE51" s="1181"/>
      <c r="AF51" s="1181"/>
      <c r="AG51" s="1191"/>
      <c r="AH51" s="1180">
        <v>68.63</v>
      </c>
      <c r="AI51" s="1181">
        <v>11</v>
      </c>
      <c r="AJ51" s="1181">
        <v>11</v>
      </c>
      <c r="AK51" s="1191"/>
      <c r="AL51" s="1180"/>
      <c r="AM51" s="1181"/>
      <c r="AN51" s="1181"/>
      <c r="AO51" s="1191"/>
      <c r="AP51" s="1180"/>
      <c r="AQ51" s="1181"/>
      <c r="AR51" s="1181"/>
      <c r="AS51" s="1191"/>
      <c r="AT51" s="1180"/>
      <c r="AU51" s="1181"/>
      <c r="AV51" s="1181"/>
      <c r="AW51" s="1191"/>
      <c r="AX51" s="1180"/>
      <c r="AY51" s="1181"/>
      <c r="AZ51" s="1181"/>
      <c r="BA51" s="1191"/>
      <c r="BB51" s="1180"/>
      <c r="BC51" s="1181"/>
      <c r="BD51" s="1181"/>
      <c r="BE51" s="1191"/>
      <c r="BF51" s="1180">
        <v>52.69</v>
      </c>
      <c r="BG51" s="1181">
        <v>9</v>
      </c>
      <c r="BH51" s="1181">
        <f>BG51</f>
        <v>9</v>
      </c>
      <c r="BI51" s="1191">
        <v>626.39</v>
      </c>
      <c r="BJ51" s="1180">
        <v>11.98</v>
      </c>
      <c r="BK51" s="1181">
        <f t="shared" si="6"/>
        <v>176</v>
      </c>
      <c r="BL51" s="1181">
        <v>176</v>
      </c>
      <c r="BM51" s="1191">
        <v>23.66</v>
      </c>
      <c r="BN51" s="1180">
        <v>299</v>
      </c>
      <c r="BO51" s="1181">
        <v>47</v>
      </c>
      <c r="BP51" s="1181">
        <v>29</v>
      </c>
      <c r="BQ51" s="1191">
        <v>1455</v>
      </c>
      <c r="BR51" s="1180"/>
      <c r="BS51" s="1181"/>
      <c r="BT51" s="1181"/>
      <c r="BU51" s="1191"/>
      <c r="BV51" s="1180"/>
      <c r="BW51" s="1181"/>
      <c r="BX51" s="1181"/>
      <c r="BY51" s="1191"/>
      <c r="BZ51" s="1180"/>
      <c r="CA51" s="1181"/>
      <c r="CB51" s="1181"/>
      <c r="CC51" s="1191"/>
      <c r="CD51" s="1180">
        <v>72.59</v>
      </c>
      <c r="CE51" s="1181">
        <v>12</v>
      </c>
      <c r="CF51" s="1181">
        <v>9</v>
      </c>
      <c r="CG51" s="1191"/>
      <c r="CH51" s="1180"/>
      <c r="CI51" s="1181"/>
      <c r="CJ51" s="1181"/>
      <c r="CK51" s="1191"/>
      <c r="CL51" s="1180"/>
      <c r="CM51" s="1181"/>
      <c r="CN51" s="1181"/>
      <c r="CO51" s="1191"/>
      <c r="CP51" s="1180"/>
      <c r="CQ51" s="1181"/>
      <c r="CR51" s="1181"/>
      <c r="CS51" s="1191"/>
    </row>
    <row r="52" spans="1:97" ht="15">
      <c r="A52" s="1179" t="s">
        <v>325</v>
      </c>
      <c r="B52" s="1180"/>
      <c r="C52" s="1181"/>
      <c r="D52" s="1181"/>
      <c r="E52" s="1182"/>
      <c r="F52" s="1190"/>
      <c r="G52" s="1181"/>
      <c r="H52" s="1181"/>
      <c r="I52" s="1191"/>
      <c r="J52" s="1180"/>
      <c r="K52" s="1181"/>
      <c r="L52" s="1181"/>
      <c r="M52" s="1191"/>
      <c r="N52" s="1180"/>
      <c r="O52" s="1181"/>
      <c r="P52" s="1181"/>
      <c r="Q52" s="1182"/>
      <c r="R52" s="1190"/>
      <c r="S52" s="1181"/>
      <c r="T52" s="1181"/>
      <c r="U52" s="1191"/>
      <c r="V52" s="1180"/>
      <c r="W52" s="1181"/>
      <c r="X52" s="1181"/>
      <c r="Y52" s="1191"/>
      <c r="Z52" s="1180"/>
      <c r="AA52" s="1181"/>
      <c r="AB52" s="1181"/>
      <c r="AC52" s="1191"/>
      <c r="AD52" s="1180"/>
      <c r="AE52" s="1181"/>
      <c r="AF52" s="1181"/>
      <c r="AG52" s="1191"/>
      <c r="AH52" s="1180"/>
      <c r="AI52" s="1181"/>
      <c r="AJ52" s="1181"/>
      <c r="AK52" s="1191"/>
      <c r="AL52" s="1180"/>
      <c r="AM52" s="1181"/>
      <c r="AN52" s="1181"/>
      <c r="AO52" s="1191"/>
      <c r="AP52" s="1180"/>
      <c r="AQ52" s="1181"/>
      <c r="AR52" s="1181"/>
      <c r="AS52" s="1191"/>
      <c r="AT52" s="1180"/>
      <c r="AU52" s="1181"/>
      <c r="AV52" s="1181"/>
      <c r="AW52" s="1191"/>
      <c r="AX52" s="1180"/>
      <c r="AY52" s="1181"/>
      <c r="AZ52" s="1181"/>
      <c r="BA52" s="1191"/>
      <c r="BB52" s="1180"/>
      <c r="BC52" s="1181"/>
      <c r="BD52" s="1181"/>
      <c r="BE52" s="1191"/>
      <c r="BF52" s="1180"/>
      <c r="BG52" s="1181"/>
      <c r="BH52" s="1181"/>
      <c r="BI52" s="1191"/>
      <c r="BJ52" s="1180"/>
      <c r="BK52" s="1181"/>
      <c r="BL52" s="1181"/>
      <c r="BM52" s="1191"/>
      <c r="BN52" s="1180"/>
      <c r="BO52" s="1181"/>
      <c r="BP52" s="1181"/>
      <c r="BQ52" s="1191"/>
      <c r="BR52" s="1180">
        <v>386</v>
      </c>
      <c r="BS52" s="1181">
        <v>8</v>
      </c>
      <c r="BT52" s="1181">
        <v>-5769</v>
      </c>
      <c r="BU52" s="1191">
        <v>1278</v>
      </c>
      <c r="BV52" s="1180"/>
      <c r="BW52" s="1181"/>
      <c r="BX52" s="1181"/>
      <c r="BY52" s="1191"/>
      <c r="BZ52" s="1180"/>
      <c r="CA52" s="1181"/>
      <c r="CB52" s="1181"/>
      <c r="CC52" s="1191"/>
      <c r="CD52" s="1180"/>
      <c r="CE52" s="1181"/>
      <c r="CF52" s="1181"/>
      <c r="CG52" s="1191"/>
      <c r="CH52" s="1180"/>
      <c r="CI52" s="1181"/>
      <c r="CJ52" s="1181"/>
      <c r="CK52" s="1191"/>
      <c r="CL52" s="1180"/>
      <c r="CM52" s="1181"/>
      <c r="CN52" s="1181"/>
      <c r="CO52" s="1191"/>
      <c r="CP52" s="1180"/>
      <c r="CQ52" s="1181"/>
      <c r="CR52" s="1181"/>
      <c r="CS52" s="1191"/>
    </row>
    <row r="53" spans="1:97" ht="15">
      <c r="A53" s="1187" t="s">
        <v>306</v>
      </c>
      <c r="B53" s="1180">
        <v>89</v>
      </c>
      <c r="C53" s="1189">
        <v>1630</v>
      </c>
      <c r="D53" s="1193">
        <v>76876</v>
      </c>
      <c r="E53" s="1214">
        <v>800735</v>
      </c>
      <c r="F53" s="1190"/>
      <c r="G53" s="1181"/>
      <c r="H53" s="1181"/>
      <c r="I53" s="1191"/>
      <c r="J53" s="1180">
        <v>-56</v>
      </c>
      <c r="K53" s="1181"/>
      <c r="L53" s="1181">
        <v>24756</v>
      </c>
      <c r="M53" s="1191">
        <v>-361205</v>
      </c>
      <c r="N53" s="1180"/>
      <c r="O53" s="1181"/>
      <c r="P53" s="1181"/>
      <c r="Q53" s="1182"/>
      <c r="R53" s="1190">
        <v>0.02</v>
      </c>
      <c r="S53" s="1181">
        <v>1</v>
      </c>
      <c r="T53" s="1181">
        <v>2377</v>
      </c>
      <c r="U53" s="1191">
        <v>95.08</v>
      </c>
      <c r="V53" s="1180">
        <v>216</v>
      </c>
      <c r="W53" s="1181"/>
      <c r="X53" s="1181">
        <v>5415</v>
      </c>
      <c r="Y53" s="1191">
        <v>92665.5</v>
      </c>
      <c r="Z53" s="1180"/>
      <c r="AA53" s="1181"/>
      <c r="AB53" s="1181"/>
      <c r="AC53" s="1191"/>
      <c r="AD53" s="1180"/>
      <c r="AE53" s="1181"/>
      <c r="AF53" s="1181"/>
      <c r="AG53" s="1191"/>
      <c r="AH53" s="1180"/>
      <c r="AI53" s="1181"/>
      <c r="AJ53" s="1181"/>
      <c r="AK53" s="1191"/>
      <c r="AL53" s="1180">
        <v>5</v>
      </c>
      <c r="AM53" s="1181"/>
      <c r="AN53" s="1181">
        <v>3779</v>
      </c>
      <c r="AO53" s="1191">
        <v>23042</v>
      </c>
      <c r="AP53" s="1180"/>
      <c r="AQ53" s="1181"/>
      <c r="AR53" s="1181"/>
      <c r="AS53" s="1191"/>
      <c r="AT53" s="1180"/>
      <c r="AU53" s="1181"/>
      <c r="AV53" s="1181"/>
      <c r="AW53" s="1191"/>
      <c r="AX53" s="1180"/>
      <c r="AY53" s="1181"/>
      <c r="AZ53" s="1181"/>
      <c r="BA53" s="1191"/>
      <c r="BB53" s="1180"/>
      <c r="BC53" s="1181"/>
      <c r="BD53" s="1181"/>
      <c r="BE53" s="1191"/>
      <c r="BF53" s="1180">
        <v>163.5</v>
      </c>
      <c r="BG53" s="1181">
        <v>179</v>
      </c>
      <c r="BH53" s="1181">
        <v>230686</v>
      </c>
      <c r="BI53" s="1191">
        <v>-54791</v>
      </c>
      <c r="BJ53" s="1180"/>
      <c r="BK53" s="1181"/>
      <c r="BL53" s="1181"/>
      <c r="BM53" s="1191"/>
      <c r="BN53" s="1180"/>
      <c r="BO53" s="1181"/>
      <c r="BP53" s="1181"/>
      <c r="BQ53" s="1191"/>
      <c r="BR53" s="1180">
        <v>14</v>
      </c>
      <c r="BS53" s="1181"/>
      <c r="BT53" s="1181">
        <v>974</v>
      </c>
      <c r="BU53" s="1191">
        <v>771</v>
      </c>
      <c r="BV53" s="1180"/>
      <c r="BW53" s="1181"/>
      <c r="BX53" s="1181"/>
      <c r="BY53" s="1191"/>
      <c r="BZ53" s="1180">
        <v>0</v>
      </c>
      <c r="CA53" s="1181">
        <v>7</v>
      </c>
      <c r="CB53" s="1181">
        <v>10124</v>
      </c>
      <c r="CC53" s="1191">
        <v>574</v>
      </c>
      <c r="CD53" s="1180">
        <v>4.49</v>
      </c>
      <c r="CE53" s="1181"/>
      <c r="CF53" s="1181">
        <v>1945</v>
      </c>
      <c r="CG53" s="1191">
        <v>12131</v>
      </c>
      <c r="CH53" s="1180">
        <v>1.63</v>
      </c>
      <c r="CI53" s="1181"/>
      <c r="CJ53" s="1181">
        <v>520</v>
      </c>
      <c r="CK53" s="1191">
        <v>3459</v>
      </c>
      <c r="CL53" s="1180">
        <v>9</v>
      </c>
      <c r="CM53" s="1181">
        <v>1</v>
      </c>
      <c r="CN53" s="1181">
        <v>5703</v>
      </c>
      <c r="CO53" s="1191">
        <v>2910</v>
      </c>
      <c r="CP53" s="1180"/>
      <c r="CQ53" s="1181"/>
      <c r="CR53" s="1181"/>
      <c r="CS53" s="1191"/>
    </row>
    <row r="54" spans="1:97" ht="15">
      <c r="A54" s="1187" t="s">
        <v>307</v>
      </c>
      <c r="B54" s="1188">
        <v>76</v>
      </c>
      <c r="C54" s="1181">
        <v>311</v>
      </c>
      <c r="D54" s="1193">
        <v>24279</v>
      </c>
      <c r="E54" s="1214">
        <v>267314</v>
      </c>
      <c r="F54" s="1190"/>
      <c r="G54" s="1181"/>
      <c r="H54" s="1181"/>
      <c r="I54" s="1191"/>
      <c r="J54" s="1180">
        <v>11</v>
      </c>
      <c r="K54" s="1181"/>
      <c r="L54" s="1181">
        <v>1287</v>
      </c>
      <c r="M54" s="1191">
        <v>11504</v>
      </c>
      <c r="N54" s="1180"/>
      <c r="O54" s="1181"/>
      <c r="P54" s="1181"/>
      <c r="Q54" s="1182"/>
      <c r="R54" s="1190"/>
      <c r="S54" s="1181"/>
      <c r="T54" s="1181"/>
      <c r="U54" s="1191"/>
      <c r="V54" s="1180">
        <v>107.3</v>
      </c>
      <c r="W54" s="1181"/>
      <c r="X54" s="1181">
        <v>790</v>
      </c>
      <c r="Y54" s="1191">
        <v>26648.6</v>
      </c>
      <c r="Z54" s="1180"/>
      <c r="AA54" s="1181"/>
      <c r="AB54" s="1181"/>
      <c r="AC54" s="1191"/>
      <c r="AD54" s="1180">
        <v>0</v>
      </c>
      <c r="AE54" s="1181"/>
      <c r="AF54" s="1181">
        <v>2</v>
      </c>
      <c r="AG54" s="1191">
        <v>0.06</v>
      </c>
      <c r="AH54" s="1180"/>
      <c r="AI54" s="1181"/>
      <c r="AJ54" s="1181"/>
      <c r="AK54" s="1191"/>
      <c r="AL54" s="1180">
        <v>8</v>
      </c>
      <c r="AM54" s="1181">
        <v>3</v>
      </c>
      <c r="AN54" s="1181">
        <v>1906</v>
      </c>
      <c r="AO54" s="1191">
        <v>31229</v>
      </c>
      <c r="AP54" s="1180"/>
      <c r="AQ54" s="1181"/>
      <c r="AR54" s="1181"/>
      <c r="AS54" s="1191"/>
      <c r="AT54" s="1180"/>
      <c r="AU54" s="1181"/>
      <c r="AV54" s="1181"/>
      <c r="AW54" s="1191"/>
      <c r="AX54" s="1180"/>
      <c r="AY54" s="1181"/>
      <c r="AZ54" s="1181"/>
      <c r="BA54" s="1191"/>
      <c r="BB54" s="1180"/>
      <c r="BC54" s="1181"/>
      <c r="BD54" s="1181"/>
      <c r="BE54" s="1191"/>
      <c r="BF54" s="1180">
        <v>14.01</v>
      </c>
      <c r="BG54" s="1181">
        <v>4</v>
      </c>
      <c r="BH54" s="1181">
        <v>31577</v>
      </c>
      <c r="BI54" s="1191">
        <v>22901</v>
      </c>
      <c r="BJ54" s="1180"/>
      <c r="BK54" s="1181"/>
      <c r="BL54" s="1181"/>
      <c r="BM54" s="1191"/>
      <c r="BN54" s="1180"/>
      <c r="BO54" s="1181"/>
      <c r="BP54" s="1181"/>
      <c r="BQ54" s="1191"/>
      <c r="BR54" s="1180">
        <v>14</v>
      </c>
      <c r="BS54" s="1181"/>
      <c r="BT54" s="1181">
        <v>-344</v>
      </c>
      <c r="BU54" s="1191">
        <v>-189</v>
      </c>
      <c r="BV54" s="1180"/>
      <c r="BW54" s="1181"/>
      <c r="BX54" s="1181"/>
      <c r="BY54" s="1191"/>
      <c r="BZ54" s="1180">
        <v>1</v>
      </c>
      <c r="CA54" s="1181">
        <v>45</v>
      </c>
      <c r="CB54" s="1181">
        <v>18992</v>
      </c>
      <c r="CC54" s="1191">
        <v>1183</v>
      </c>
      <c r="CD54" s="1180">
        <v>12.17</v>
      </c>
      <c r="CE54" s="1181"/>
      <c r="CF54" s="1181">
        <v>6291</v>
      </c>
      <c r="CG54" s="1191">
        <v>22498</v>
      </c>
      <c r="CH54" s="1180">
        <v>4.01</v>
      </c>
      <c r="CI54" s="1181">
        <v>2</v>
      </c>
      <c r="CJ54" s="1181">
        <v>904</v>
      </c>
      <c r="CK54" s="1191">
        <v>5952</v>
      </c>
      <c r="CL54" s="1180">
        <v>2</v>
      </c>
      <c r="CM54" s="1181">
        <v>9</v>
      </c>
      <c r="CN54" s="1181">
        <v>405</v>
      </c>
      <c r="CO54" s="1191">
        <v>1900</v>
      </c>
      <c r="CP54" s="1180"/>
      <c r="CQ54" s="1181"/>
      <c r="CR54" s="1181"/>
      <c r="CS54" s="1191"/>
    </row>
    <row r="55" spans="1:97" ht="15">
      <c r="A55" s="1187" t="s">
        <v>308</v>
      </c>
      <c r="B55" s="1188">
        <v>96</v>
      </c>
      <c r="C55" s="1181">
        <v>218</v>
      </c>
      <c r="D55" s="1193">
        <v>28769</v>
      </c>
      <c r="E55" s="1214">
        <v>261444</v>
      </c>
      <c r="F55" s="1190"/>
      <c r="G55" s="1181"/>
      <c r="H55" s="1181"/>
      <c r="I55" s="1191"/>
      <c r="J55" s="1180">
        <v>10</v>
      </c>
      <c r="K55" s="1181"/>
      <c r="L55" s="1181">
        <v>875</v>
      </c>
      <c r="M55" s="1191">
        <v>4167</v>
      </c>
      <c r="N55" s="1180"/>
      <c r="O55" s="1181"/>
      <c r="P55" s="1181"/>
      <c r="Q55" s="1182"/>
      <c r="R55" s="1190"/>
      <c r="S55" s="1181"/>
      <c r="T55" s="1181"/>
      <c r="U55" s="1191"/>
      <c r="V55" s="1180">
        <v>21.8</v>
      </c>
      <c r="W55" s="1181"/>
      <c r="X55" s="1181">
        <v>73</v>
      </c>
      <c r="Y55" s="1191">
        <v>5008.7</v>
      </c>
      <c r="Z55" s="1180"/>
      <c r="AA55" s="1181"/>
      <c r="AB55" s="1181"/>
      <c r="AC55" s="1191"/>
      <c r="AD55" s="1180">
        <v>0.08</v>
      </c>
      <c r="AE55" s="1181">
        <v>3</v>
      </c>
      <c r="AF55" s="1181">
        <v>2479</v>
      </c>
      <c r="AG55" s="1191">
        <v>65.34</v>
      </c>
      <c r="AH55" s="1180"/>
      <c r="AI55" s="1181"/>
      <c r="AJ55" s="1181"/>
      <c r="AK55" s="1191"/>
      <c r="AL55" s="1180">
        <v>18</v>
      </c>
      <c r="AM55" s="1181">
        <v>2</v>
      </c>
      <c r="AN55" s="1181">
        <v>2885</v>
      </c>
      <c r="AO55" s="1191">
        <v>71066</v>
      </c>
      <c r="AP55" s="1180"/>
      <c r="AQ55" s="1181"/>
      <c r="AR55" s="1181"/>
      <c r="AS55" s="1191"/>
      <c r="AT55" s="1180"/>
      <c r="AU55" s="1181"/>
      <c r="AV55" s="1181"/>
      <c r="AW55" s="1191"/>
      <c r="AX55" s="1180"/>
      <c r="AY55" s="1181"/>
      <c r="AZ55" s="1181"/>
      <c r="BA55" s="1191"/>
      <c r="BB55" s="1180"/>
      <c r="BC55" s="1181"/>
      <c r="BD55" s="1181"/>
      <c r="BE55" s="1191"/>
      <c r="BF55" s="1180">
        <v>19.55</v>
      </c>
      <c r="BG55" s="1181">
        <v>2</v>
      </c>
      <c r="BH55" s="1181">
        <v>5902</v>
      </c>
      <c r="BI55" s="1191">
        <v>22768</v>
      </c>
      <c r="BJ55" s="1180"/>
      <c r="BK55" s="1181"/>
      <c r="BL55" s="1181"/>
      <c r="BM55" s="1191"/>
      <c r="BN55" s="1180"/>
      <c r="BO55" s="1181"/>
      <c r="BP55" s="1181"/>
      <c r="BQ55" s="1191"/>
      <c r="BR55" s="1180">
        <v>4</v>
      </c>
      <c r="BS55" s="1181"/>
      <c r="BT55" s="1181">
        <v>-1</v>
      </c>
      <c r="BU55" s="1191"/>
      <c r="BV55" s="1180"/>
      <c r="BW55" s="1181"/>
      <c r="BX55" s="1181"/>
      <c r="BY55" s="1191"/>
      <c r="BZ55" s="1180">
        <v>1</v>
      </c>
      <c r="CA55" s="1181">
        <v>28</v>
      </c>
      <c r="CB55" s="1181">
        <v>25210</v>
      </c>
      <c r="CC55" s="1191">
        <v>1718</v>
      </c>
      <c r="CD55" s="1180">
        <v>42.63</v>
      </c>
      <c r="CE55" s="1181"/>
      <c r="CF55" s="1181">
        <v>38496</v>
      </c>
      <c r="CG55" s="1191">
        <v>44270</v>
      </c>
      <c r="CH55" s="1180">
        <v>1.03</v>
      </c>
      <c r="CI55" s="1181"/>
      <c r="CJ55" s="1181">
        <v>952</v>
      </c>
      <c r="CK55" s="1191">
        <v>2817</v>
      </c>
      <c r="CL55" s="1180">
        <v>5</v>
      </c>
      <c r="CM55" s="1181">
        <v>11</v>
      </c>
      <c r="CN55" s="1181">
        <v>9629</v>
      </c>
      <c r="CO55" s="1191">
        <v>3493</v>
      </c>
      <c r="CP55" s="1180"/>
      <c r="CQ55" s="1181"/>
      <c r="CR55" s="1181"/>
      <c r="CS55" s="1191"/>
    </row>
    <row r="56" spans="1:97" ht="15">
      <c r="A56" s="1187" t="s">
        <v>309</v>
      </c>
      <c r="B56" s="1188">
        <v>70</v>
      </c>
      <c r="C56" s="1181">
        <v>117</v>
      </c>
      <c r="D56" s="1193">
        <v>12627</v>
      </c>
      <c r="E56" s="1214">
        <v>197983</v>
      </c>
      <c r="F56" s="1190"/>
      <c r="G56" s="1181"/>
      <c r="H56" s="1181"/>
      <c r="I56" s="1195"/>
      <c r="J56" s="1180">
        <v>9</v>
      </c>
      <c r="K56" s="1181"/>
      <c r="L56" s="1181">
        <v>588</v>
      </c>
      <c r="M56" s="1191">
        <v>7384</v>
      </c>
      <c r="N56" s="1180"/>
      <c r="O56" s="1181"/>
      <c r="P56" s="1181"/>
      <c r="Q56" s="1182"/>
      <c r="R56" s="1190"/>
      <c r="S56" s="1181"/>
      <c r="T56" s="1181"/>
      <c r="U56" s="1191"/>
      <c r="V56" s="1180">
        <v>3.9</v>
      </c>
      <c r="W56" s="1181"/>
      <c r="X56" s="1181">
        <v>6</v>
      </c>
      <c r="Y56" s="1191">
        <v>662.8</v>
      </c>
      <c r="Z56" s="1180"/>
      <c r="AA56" s="1181"/>
      <c r="AB56" s="1181"/>
      <c r="AC56" s="1191"/>
      <c r="AD56" s="1180">
        <v>0.01</v>
      </c>
      <c r="AE56" s="1181">
        <v>2</v>
      </c>
      <c r="AF56" s="1181">
        <v>273</v>
      </c>
      <c r="AG56" s="1191">
        <v>12.08</v>
      </c>
      <c r="AH56" s="1180"/>
      <c r="AI56" s="1181"/>
      <c r="AJ56" s="1181"/>
      <c r="AK56" s="1191"/>
      <c r="AL56" s="1180">
        <v>17</v>
      </c>
      <c r="AM56" s="1181"/>
      <c r="AN56" s="1181">
        <v>2633</v>
      </c>
      <c r="AO56" s="1191">
        <v>58379</v>
      </c>
      <c r="AP56" s="1180"/>
      <c r="AQ56" s="1181"/>
      <c r="AR56" s="1181"/>
      <c r="AS56" s="1191"/>
      <c r="AT56" s="1180"/>
      <c r="AU56" s="1181"/>
      <c r="AV56" s="1181"/>
      <c r="AW56" s="1191"/>
      <c r="AX56" s="1180"/>
      <c r="AY56" s="1181"/>
      <c r="AZ56" s="1181"/>
      <c r="BA56" s="1191"/>
      <c r="BB56" s="1180"/>
      <c r="BC56" s="1181"/>
      <c r="BD56" s="1181"/>
      <c r="BE56" s="1191"/>
      <c r="BF56" s="1180">
        <v>17.05</v>
      </c>
      <c r="BG56" s="1181">
        <v>4</v>
      </c>
      <c r="BH56" s="1181">
        <v>7536</v>
      </c>
      <c r="BI56" s="1191">
        <v>7829</v>
      </c>
      <c r="BJ56" s="1180"/>
      <c r="BK56" s="1181"/>
      <c r="BL56" s="1181"/>
      <c r="BM56" s="1191"/>
      <c r="BN56" s="1180"/>
      <c r="BO56" s="1181"/>
      <c r="BP56" s="1181"/>
      <c r="BQ56" s="1191"/>
      <c r="BR56" s="1180">
        <v>8</v>
      </c>
      <c r="BS56" s="1181"/>
      <c r="BT56" s="1181">
        <v>136</v>
      </c>
      <c r="BU56" s="1191">
        <v>1</v>
      </c>
      <c r="BV56" s="1180"/>
      <c r="BW56" s="1181"/>
      <c r="BX56" s="1181"/>
      <c r="BY56" s="1191"/>
      <c r="BZ56" s="1180">
        <v>1</v>
      </c>
      <c r="CA56" s="1181">
        <v>20</v>
      </c>
      <c r="CB56" s="1181">
        <v>17850</v>
      </c>
      <c r="CC56" s="1191">
        <v>1630</v>
      </c>
      <c r="CD56" s="1180">
        <v>52.85</v>
      </c>
      <c r="CE56" s="1181"/>
      <c r="CF56" s="1181">
        <v>62099</v>
      </c>
      <c r="CG56" s="1191">
        <v>50438</v>
      </c>
      <c r="CH56" s="1180">
        <v>0.21</v>
      </c>
      <c r="CI56" s="1181">
        <v>1</v>
      </c>
      <c r="CJ56" s="1181">
        <v>1278</v>
      </c>
      <c r="CK56" s="1191">
        <v>-751</v>
      </c>
      <c r="CL56" s="1180">
        <v>5</v>
      </c>
      <c r="CM56" s="1181">
        <v>8</v>
      </c>
      <c r="CN56" s="1181">
        <v>1282</v>
      </c>
      <c r="CO56" s="1191">
        <v>3709</v>
      </c>
      <c r="CP56" s="1180"/>
      <c r="CQ56" s="1181"/>
      <c r="CR56" s="1181"/>
      <c r="CS56" s="1191"/>
    </row>
    <row r="57" spans="1:97" ht="15">
      <c r="A57" s="1187" t="s">
        <v>310</v>
      </c>
      <c r="B57" s="1188">
        <v>53</v>
      </c>
      <c r="C57" s="1181">
        <v>84</v>
      </c>
      <c r="D57" s="1193">
        <v>11202</v>
      </c>
      <c r="E57" s="1214">
        <v>121316</v>
      </c>
      <c r="F57" s="1190"/>
      <c r="G57" s="1181"/>
      <c r="H57" s="1181"/>
      <c r="I57" s="1191"/>
      <c r="J57" s="1180">
        <v>6</v>
      </c>
      <c r="K57" s="1181"/>
      <c r="L57" s="1181">
        <v>28</v>
      </c>
      <c r="M57" s="1191">
        <v>3484</v>
      </c>
      <c r="N57" s="1180"/>
      <c r="O57" s="1181"/>
      <c r="P57" s="1181"/>
      <c r="Q57" s="1182"/>
      <c r="R57" s="1190"/>
      <c r="S57" s="1181"/>
      <c r="T57" s="1181"/>
      <c r="U57" s="1191"/>
      <c r="V57" s="1180">
        <v>0.9</v>
      </c>
      <c r="W57" s="1181"/>
      <c r="X57" s="1181">
        <v>1</v>
      </c>
      <c r="Y57" s="1191">
        <v>249</v>
      </c>
      <c r="Z57" s="1180"/>
      <c r="AA57" s="1181"/>
      <c r="AB57" s="1181"/>
      <c r="AC57" s="1191"/>
      <c r="AD57" s="1180">
        <v>0.03</v>
      </c>
      <c r="AE57" s="1181">
        <v>1</v>
      </c>
      <c r="AF57" s="1181">
        <v>722</v>
      </c>
      <c r="AG57" s="1191">
        <v>69.8</v>
      </c>
      <c r="AH57" s="1180"/>
      <c r="AI57" s="1181"/>
      <c r="AJ57" s="1181"/>
      <c r="AK57" s="1191"/>
      <c r="AL57" s="1180">
        <v>13</v>
      </c>
      <c r="AM57" s="1181">
        <v>1</v>
      </c>
      <c r="AN57" s="1181">
        <v>2353</v>
      </c>
      <c r="AO57" s="1191">
        <v>43268</v>
      </c>
      <c r="AP57" s="1180"/>
      <c r="AQ57" s="1181"/>
      <c r="AR57" s="1181"/>
      <c r="AS57" s="1191"/>
      <c r="AT57" s="1180"/>
      <c r="AU57" s="1181"/>
      <c r="AV57" s="1181"/>
      <c r="AW57" s="1191"/>
      <c r="AX57" s="1180"/>
      <c r="AY57" s="1181"/>
      <c r="AZ57" s="1181"/>
      <c r="BA57" s="1191"/>
      <c r="BB57" s="1180"/>
      <c r="BC57" s="1181"/>
      <c r="BD57" s="1181"/>
      <c r="BE57" s="1191"/>
      <c r="BF57" s="1180">
        <v>15.15</v>
      </c>
      <c r="BG57" s="1181">
        <v>5</v>
      </c>
      <c r="BH57" s="1181">
        <v>5653</v>
      </c>
      <c r="BI57" s="1191">
        <v>8676</v>
      </c>
      <c r="BJ57" s="1180"/>
      <c r="BK57" s="1181"/>
      <c r="BL57" s="1181"/>
      <c r="BM57" s="1191"/>
      <c r="BN57" s="1180"/>
      <c r="BO57" s="1181"/>
      <c r="BP57" s="1181"/>
      <c r="BQ57" s="1191"/>
      <c r="BR57" s="1180">
        <v>1</v>
      </c>
      <c r="BS57" s="1181"/>
      <c r="BT57" s="1181"/>
      <c r="BU57" s="1191"/>
      <c r="BV57" s="1180"/>
      <c r="BW57" s="1181"/>
      <c r="BX57" s="1181"/>
      <c r="BY57" s="1191"/>
      <c r="BZ57" s="1180">
        <v>1</v>
      </c>
      <c r="CA57" s="1181">
        <v>20</v>
      </c>
      <c r="CB57" s="1181">
        <v>15434</v>
      </c>
      <c r="CC57" s="1191">
        <v>1059</v>
      </c>
      <c r="CD57" s="1180">
        <v>20.73</v>
      </c>
      <c r="CE57" s="1181"/>
      <c r="CF57" s="1181">
        <v>12747</v>
      </c>
      <c r="CG57" s="1191">
        <v>21368</v>
      </c>
      <c r="CH57" s="1180">
        <v>0.75</v>
      </c>
      <c r="CI57" s="1181"/>
      <c r="CJ57" s="1181">
        <v>85</v>
      </c>
      <c r="CK57" s="1191">
        <v>604</v>
      </c>
      <c r="CL57" s="1180">
        <v>6</v>
      </c>
      <c r="CM57" s="1181">
        <v>5</v>
      </c>
      <c r="CN57" s="1181">
        <v>3133</v>
      </c>
      <c r="CO57" s="1191">
        <v>4440</v>
      </c>
      <c r="CP57" s="1180"/>
      <c r="CQ57" s="1181"/>
      <c r="CR57" s="1181"/>
      <c r="CS57" s="1191"/>
    </row>
    <row r="58" spans="1:97" ht="15">
      <c r="A58" s="1187" t="s">
        <v>311</v>
      </c>
      <c r="B58" s="1188">
        <v>61</v>
      </c>
      <c r="C58" s="1181">
        <v>70</v>
      </c>
      <c r="D58" s="1193">
        <v>8231</v>
      </c>
      <c r="E58" s="1214">
        <v>184831</v>
      </c>
      <c r="F58" s="1190"/>
      <c r="G58" s="1181"/>
      <c r="H58" s="1181"/>
      <c r="I58" s="1191"/>
      <c r="J58" s="1217">
        <v>14</v>
      </c>
      <c r="K58" s="1181"/>
      <c r="L58" s="1181">
        <v>24</v>
      </c>
      <c r="M58" s="1191">
        <v>3511</v>
      </c>
      <c r="N58" s="1180"/>
      <c r="O58" s="1181"/>
      <c r="P58" s="1181"/>
      <c r="Q58" s="1182"/>
      <c r="R58" s="1190"/>
      <c r="S58" s="1181"/>
      <c r="T58" s="1181"/>
      <c r="U58" s="1191"/>
      <c r="V58" s="1180"/>
      <c r="W58" s="1181"/>
      <c r="X58" s="1181"/>
      <c r="Y58" s="1191"/>
      <c r="Z58" s="1180"/>
      <c r="AA58" s="1181"/>
      <c r="AB58" s="1181"/>
      <c r="AC58" s="1191"/>
      <c r="AD58" s="1180">
        <v>0.01</v>
      </c>
      <c r="AE58" s="1181">
        <v>1</v>
      </c>
      <c r="AF58" s="1181">
        <v>155</v>
      </c>
      <c r="AG58" s="1191">
        <v>9.41</v>
      </c>
      <c r="AH58" s="1180"/>
      <c r="AI58" s="1181"/>
      <c r="AJ58" s="1181"/>
      <c r="AK58" s="1191"/>
      <c r="AL58" s="1180">
        <v>14</v>
      </c>
      <c r="AM58" s="1181"/>
      <c r="AN58" s="1181">
        <v>2016</v>
      </c>
      <c r="AO58" s="1191">
        <v>36253</v>
      </c>
      <c r="AP58" s="1180"/>
      <c r="AQ58" s="1181"/>
      <c r="AR58" s="1181"/>
      <c r="AS58" s="1191"/>
      <c r="AT58" s="1180"/>
      <c r="AU58" s="1181"/>
      <c r="AV58" s="1181"/>
      <c r="AW58" s="1191"/>
      <c r="AX58" s="1180"/>
      <c r="AY58" s="1181"/>
      <c r="AZ58" s="1181"/>
      <c r="BA58" s="1191"/>
      <c r="BB58" s="1180"/>
      <c r="BC58" s="1181"/>
      <c r="BD58" s="1181"/>
      <c r="BE58" s="1191"/>
      <c r="BF58" s="1180">
        <v>8.9</v>
      </c>
      <c r="BG58" s="1181"/>
      <c r="BH58" s="1181">
        <v>2129</v>
      </c>
      <c r="BI58" s="1191">
        <v>6896</v>
      </c>
      <c r="BJ58" s="1180"/>
      <c r="BK58" s="1181"/>
      <c r="BL58" s="1181"/>
      <c r="BM58" s="1191"/>
      <c r="BN58" s="1180"/>
      <c r="BO58" s="1181"/>
      <c r="BP58" s="1181"/>
      <c r="BQ58" s="1191"/>
      <c r="BR58" s="1180">
        <v>1937</v>
      </c>
      <c r="BS58" s="1181">
        <v>3</v>
      </c>
      <c r="BT58" s="1181">
        <v>115</v>
      </c>
      <c r="BU58" s="1191">
        <v>605</v>
      </c>
      <c r="BV58" s="1180"/>
      <c r="BW58" s="1181"/>
      <c r="BX58" s="1181"/>
      <c r="BY58" s="1191"/>
      <c r="BZ58" s="1180">
        <v>1</v>
      </c>
      <c r="CA58" s="1181">
        <v>26</v>
      </c>
      <c r="CB58" s="1181">
        <v>22588</v>
      </c>
      <c r="CC58" s="1191">
        <v>1527</v>
      </c>
      <c r="CD58" s="1180">
        <v>13.46</v>
      </c>
      <c r="CE58" s="1181"/>
      <c r="CF58" s="1181">
        <v>8085</v>
      </c>
      <c r="CG58" s="1191">
        <v>9445</v>
      </c>
      <c r="CH58" s="1180">
        <v>1.18</v>
      </c>
      <c r="CI58" s="1181"/>
      <c r="CJ58" s="1181">
        <v>100</v>
      </c>
      <c r="CK58" s="1191">
        <v>1830</v>
      </c>
      <c r="CL58" s="1180">
        <v>5</v>
      </c>
      <c r="CM58" s="1181">
        <v>4</v>
      </c>
      <c r="CN58" s="1181">
        <v>625</v>
      </c>
      <c r="CO58" s="1191">
        <v>4083</v>
      </c>
      <c r="CP58" s="1180"/>
      <c r="CQ58" s="1181"/>
      <c r="CR58" s="1181"/>
      <c r="CS58" s="1191"/>
    </row>
    <row r="59" spans="1:97" ht="15">
      <c r="A59" s="1187" t="s">
        <v>312</v>
      </c>
      <c r="B59" s="1194">
        <v>3454</v>
      </c>
      <c r="C59" s="1181">
        <v>837</v>
      </c>
      <c r="D59" s="1189">
        <v>641911</v>
      </c>
      <c r="E59" s="1214">
        <v>5459907</v>
      </c>
      <c r="F59" s="1190"/>
      <c r="G59" s="1196"/>
      <c r="H59" s="1181"/>
      <c r="I59" s="1191"/>
      <c r="J59" s="1180">
        <v>4284</v>
      </c>
      <c r="K59" s="1181">
        <v>18</v>
      </c>
      <c r="L59" s="1181">
        <v>187542</v>
      </c>
      <c r="M59" s="1191">
        <v>443531</v>
      </c>
      <c r="N59" s="1180"/>
      <c r="O59" s="1181"/>
      <c r="P59" s="1181"/>
      <c r="Q59" s="1182"/>
      <c r="R59" s="1190"/>
      <c r="S59" s="1181"/>
      <c r="T59" s="1181"/>
      <c r="U59" s="1191"/>
      <c r="V59" s="1180">
        <v>0.1</v>
      </c>
      <c r="W59" s="1181"/>
      <c r="X59" s="1181"/>
      <c r="Y59" s="1191"/>
      <c r="Z59" s="1180"/>
      <c r="AA59" s="1181"/>
      <c r="AB59" s="1181"/>
      <c r="AC59" s="1191"/>
      <c r="AD59" s="1180">
        <v>6.33</v>
      </c>
      <c r="AE59" s="1181">
        <v>19</v>
      </c>
      <c r="AF59" s="1181">
        <v>43292</v>
      </c>
      <c r="AG59" s="1191">
        <v>4555.39</v>
      </c>
      <c r="AH59" s="1180"/>
      <c r="AI59" s="1181"/>
      <c r="AJ59" s="1181"/>
      <c r="AK59" s="1191"/>
      <c r="AL59" s="1180">
        <v>17456</v>
      </c>
      <c r="AM59" s="1181">
        <v>13</v>
      </c>
      <c r="AN59" s="1181">
        <v>310443</v>
      </c>
      <c r="AO59" s="1191">
        <v>2767763</v>
      </c>
      <c r="AP59" s="1180"/>
      <c r="AQ59" s="1181"/>
      <c r="AR59" s="1181"/>
      <c r="AS59" s="1191"/>
      <c r="AT59" s="1180"/>
      <c r="AU59" s="1181"/>
      <c r="AV59" s="1181"/>
      <c r="AW59" s="1191"/>
      <c r="AX59" s="1180">
        <v>0.14</v>
      </c>
      <c r="AY59" s="1181">
        <v>0</v>
      </c>
      <c r="AZ59" s="1181">
        <v>23391</v>
      </c>
      <c r="BA59" s="1191">
        <v>49.61</v>
      </c>
      <c r="BB59" s="1180"/>
      <c r="BC59" s="1181"/>
      <c r="BD59" s="1181"/>
      <c r="BE59" s="1191"/>
      <c r="BF59" s="1180">
        <v>29871.41</v>
      </c>
      <c r="BG59" s="1181">
        <v>104</v>
      </c>
      <c r="BH59" s="1181">
        <v>370916</v>
      </c>
      <c r="BI59" s="1191">
        <v>2020764</v>
      </c>
      <c r="BJ59" s="1180"/>
      <c r="BK59" s="1181"/>
      <c r="BL59" s="1181"/>
      <c r="BM59" s="1191"/>
      <c r="BN59" s="1180"/>
      <c r="BO59" s="1181"/>
      <c r="BP59" s="1181"/>
      <c r="BQ59" s="1191"/>
      <c r="BR59" s="1180"/>
      <c r="BS59" s="1181"/>
      <c r="BT59" s="1181"/>
      <c r="BU59" s="1191"/>
      <c r="BV59" s="1180"/>
      <c r="BW59" s="1181"/>
      <c r="BX59" s="1181"/>
      <c r="BY59" s="1191"/>
      <c r="BZ59" s="1180">
        <v>83</v>
      </c>
      <c r="CA59" s="1181">
        <v>251</v>
      </c>
      <c r="CB59" s="1181">
        <v>1989824</v>
      </c>
      <c r="CC59" s="1191">
        <v>115170</v>
      </c>
      <c r="CD59" s="1180">
        <v>627.31</v>
      </c>
      <c r="CE59" s="1181">
        <v>9</v>
      </c>
      <c r="CF59" s="1181">
        <v>211338</v>
      </c>
      <c r="CG59" s="1191">
        <v>379763</v>
      </c>
      <c r="CH59" s="1180">
        <v>2131.72</v>
      </c>
      <c r="CI59" s="1181">
        <v>6</v>
      </c>
      <c r="CJ59" s="1181">
        <v>666268</v>
      </c>
      <c r="CK59" s="1191">
        <v>1380749</v>
      </c>
      <c r="CL59" s="1180">
        <v>4764</v>
      </c>
      <c r="CM59" s="1181">
        <v>83</v>
      </c>
      <c r="CN59" s="1181">
        <v>227405</v>
      </c>
      <c r="CO59" s="1191">
        <v>4031174</v>
      </c>
      <c r="CP59" s="1180"/>
      <c r="CQ59" s="1181"/>
      <c r="CR59" s="1181"/>
      <c r="CS59" s="1191"/>
    </row>
    <row r="60" spans="1:97" ht="15">
      <c r="A60" s="1179" t="s">
        <v>326</v>
      </c>
      <c r="B60" s="1180"/>
      <c r="C60" s="1181"/>
      <c r="D60" s="1181"/>
      <c r="E60" s="1182"/>
      <c r="F60" s="1190"/>
      <c r="G60" s="1181"/>
      <c r="H60" s="1181"/>
      <c r="I60" s="1191"/>
      <c r="J60" s="1197"/>
      <c r="K60" s="1181"/>
      <c r="L60" s="1181"/>
      <c r="M60" s="1191"/>
      <c r="N60" s="1180"/>
      <c r="O60" s="1181"/>
      <c r="P60" s="1181"/>
      <c r="Q60" s="1182"/>
      <c r="R60" s="1190"/>
      <c r="S60" s="1181"/>
      <c r="T60" s="1181"/>
      <c r="U60" s="1191"/>
      <c r="V60" s="1180"/>
      <c r="W60" s="1181"/>
      <c r="X60" s="1181"/>
      <c r="Y60" s="1191"/>
      <c r="Z60" s="1180"/>
      <c r="AA60" s="1181"/>
      <c r="AB60" s="1181"/>
      <c r="AC60" s="1191"/>
      <c r="AD60" s="1180"/>
      <c r="AE60" s="1181"/>
      <c r="AF60" s="1181"/>
      <c r="AG60" s="1191"/>
      <c r="AH60" s="1180"/>
      <c r="AI60" s="1181"/>
      <c r="AJ60" s="1181"/>
      <c r="AK60" s="1191"/>
      <c r="AL60" s="1180"/>
      <c r="AM60" s="1181"/>
      <c r="AN60" s="1181"/>
      <c r="AO60" s="1191"/>
      <c r="AP60" s="1180"/>
      <c r="AQ60" s="1181"/>
      <c r="AR60" s="1181"/>
      <c r="AS60" s="1191"/>
      <c r="AT60" s="1180"/>
      <c r="AU60" s="1181"/>
      <c r="AV60" s="1181"/>
      <c r="AW60" s="1191"/>
      <c r="AX60" s="1180"/>
      <c r="AY60" s="1181"/>
      <c r="AZ60" s="1181"/>
      <c r="BA60" s="1191"/>
      <c r="BB60" s="1180"/>
      <c r="BC60" s="1181"/>
      <c r="BD60" s="1181"/>
      <c r="BE60" s="1191"/>
      <c r="BF60" s="1180"/>
      <c r="BG60" s="1181"/>
      <c r="BH60" s="1181"/>
      <c r="BI60" s="1191"/>
      <c r="BJ60" s="1180"/>
      <c r="BK60" s="1181"/>
      <c r="BL60" s="1181"/>
      <c r="BM60" s="1191"/>
      <c r="BN60" s="1180"/>
      <c r="BO60" s="1181"/>
      <c r="BP60" s="1181"/>
      <c r="BQ60" s="1191"/>
      <c r="BR60" s="1180"/>
      <c r="BS60" s="1181"/>
      <c r="BT60" s="1181"/>
      <c r="BU60" s="1191"/>
      <c r="BV60" s="1180"/>
      <c r="BW60" s="1181"/>
      <c r="BX60" s="1181"/>
      <c r="BY60" s="1191"/>
      <c r="BZ60" s="1180"/>
      <c r="CA60" s="1181"/>
      <c r="CB60" s="1181"/>
      <c r="CC60" s="1191"/>
      <c r="CD60" s="1180"/>
      <c r="CE60" s="1181"/>
      <c r="CF60" s="1181"/>
      <c r="CG60" s="1191"/>
      <c r="CH60" s="1180"/>
      <c r="CI60" s="1181"/>
      <c r="CJ60" s="1181"/>
      <c r="CK60" s="1191"/>
      <c r="CL60" s="1180"/>
      <c r="CM60" s="1181"/>
      <c r="CN60" s="1181"/>
      <c r="CO60" s="1191"/>
      <c r="CP60" s="1180"/>
      <c r="CQ60" s="1181"/>
      <c r="CR60" s="1181"/>
      <c r="CS60" s="1191"/>
    </row>
    <row r="61" spans="1:97" ht="15">
      <c r="A61" s="1187" t="s">
        <v>306</v>
      </c>
      <c r="B61" s="1192"/>
      <c r="C61" s="1181"/>
      <c r="D61" s="1193"/>
      <c r="E61" s="1182"/>
      <c r="F61" s="1198"/>
      <c r="G61" s="1181"/>
      <c r="H61" s="1181"/>
      <c r="I61" s="1191"/>
      <c r="J61" s="1180"/>
      <c r="K61" s="1181"/>
      <c r="L61" s="1181"/>
      <c r="M61" s="1191"/>
      <c r="N61" s="1180"/>
      <c r="O61" s="1181"/>
      <c r="P61" s="1181"/>
      <c r="Q61" s="1182"/>
      <c r="R61" s="1190"/>
      <c r="S61" s="1181"/>
      <c r="T61" s="1181"/>
      <c r="U61" s="1191"/>
      <c r="V61" s="1180"/>
      <c r="W61" s="1181"/>
      <c r="X61" s="1181"/>
      <c r="Y61" s="1191"/>
      <c r="Z61" s="1180"/>
      <c r="AA61" s="1181"/>
      <c r="AB61" s="1181"/>
      <c r="AC61" s="1191"/>
      <c r="AD61" s="1180"/>
      <c r="AE61" s="1181"/>
      <c r="AF61" s="1181"/>
      <c r="AG61" s="1191"/>
      <c r="AH61" s="1180"/>
      <c r="AI61" s="1181"/>
      <c r="AJ61" s="1181"/>
      <c r="AK61" s="1191"/>
      <c r="AL61" s="1180"/>
      <c r="AM61" s="1181"/>
      <c r="AN61" s="1181"/>
      <c r="AO61" s="1191"/>
      <c r="AP61" s="1180"/>
      <c r="AQ61" s="1181"/>
      <c r="AR61" s="1181"/>
      <c r="AS61" s="1191"/>
      <c r="AT61" s="1180"/>
      <c r="AU61" s="1181"/>
      <c r="AV61" s="1181"/>
      <c r="AW61" s="1191"/>
      <c r="AX61" s="1180"/>
      <c r="AY61" s="1181"/>
      <c r="AZ61" s="1181"/>
      <c r="BA61" s="1191"/>
      <c r="BB61" s="1180"/>
      <c r="BC61" s="1181"/>
      <c r="BD61" s="1181"/>
      <c r="BE61" s="1191"/>
      <c r="BF61" s="1180"/>
      <c r="BG61" s="1181">
        <v>10</v>
      </c>
      <c r="BH61" s="1181">
        <v>42560</v>
      </c>
      <c r="BI61" s="1191">
        <v>17281</v>
      </c>
      <c r="BJ61" s="1180"/>
      <c r="BK61" s="1181"/>
      <c r="BL61" s="1181"/>
      <c r="BM61" s="1191"/>
      <c r="BN61" s="1180"/>
      <c r="BO61" s="1181"/>
      <c r="BP61" s="1181"/>
      <c r="BQ61" s="1191"/>
      <c r="BR61" s="1180"/>
      <c r="BS61" s="1181"/>
      <c r="BT61" s="1181"/>
      <c r="BU61" s="1191"/>
      <c r="BV61" s="1180"/>
      <c r="BW61" s="1181"/>
      <c r="BX61" s="1181"/>
      <c r="BY61" s="1191"/>
      <c r="BZ61" s="1180"/>
      <c r="CA61" s="1181"/>
      <c r="CB61" s="1181"/>
      <c r="CC61" s="1191"/>
      <c r="CD61" s="1180"/>
      <c r="CE61" s="1181"/>
      <c r="CF61" s="1181"/>
      <c r="CG61" s="1191"/>
      <c r="CH61" s="1180"/>
      <c r="CI61" s="1181"/>
      <c r="CJ61" s="1181"/>
      <c r="CK61" s="1191"/>
      <c r="CL61" s="1180"/>
      <c r="CM61" s="1181"/>
      <c r="CN61" s="1181"/>
      <c r="CO61" s="1191"/>
      <c r="CP61" s="1180"/>
      <c r="CQ61" s="1181"/>
      <c r="CR61" s="1181"/>
      <c r="CS61" s="1191"/>
    </row>
    <row r="62" spans="1:97" ht="15">
      <c r="A62" s="1187" t="s">
        <v>307</v>
      </c>
      <c r="B62" s="1192"/>
      <c r="C62" s="1181"/>
      <c r="D62" s="1193"/>
      <c r="E62" s="1182"/>
      <c r="F62" s="1190"/>
      <c r="G62" s="1181"/>
      <c r="H62" s="1181"/>
      <c r="I62" s="1195"/>
      <c r="J62" s="1197"/>
      <c r="K62" s="1181"/>
      <c r="L62" s="1181"/>
      <c r="M62" s="1191"/>
      <c r="N62" s="1180"/>
      <c r="O62" s="1181"/>
      <c r="P62" s="1181"/>
      <c r="Q62" s="1182"/>
      <c r="R62" s="1190"/>
      <c r="S62" s="1181"/>
      <c r="T62" s="1181"/>
      <c r="U62" s="1191"/>
      <c r="V62" s="1180"/>
      <c r="W62" s="1181"/>
      <c r="X62" s="1181"/>
      <c r="Y62" s="1191"/>
      <c r="Z62" s="1180"/>
      <c r="AA62" s="1181"/>
      <c r="AB62" s="1181"/>
      <c r="AC62" s="1191"/>
      <c r="AD62" s="1180"/>
      <c r="AE62" s="1181"/>
      <c r="AF62" s="1181"/>
      <c r="AG62" s="1191"/>
      <c r="AH62" s="1180"/>
      <c r="AI62" s="1181"/>
      <c r="AJ62" s="1181"/>
      <c r="AK62" s="1191"/>
      <c r="AL62" s="1180"/>
      <c r="AM62" s="1181"/>
      <c r="AN62" s="1181"/>
      <c r="AO62" s="1191"/>
      <c r="AP62" s="1180"/>
      <c r="AQ62" s="1181"/>
      <c r="AR62" s="1181"/>
      <c r="AS62" s="1191"/>
      <c r="AT62" s="1180"/>
      <c r="AU62" s="1181"/>
      <c r="AV62" s="1181"/>
      <c r="AW62" s="1191"/>
      <c r="AX62" s="1180"/>
      <c r="AY62" s="1181"/>
      <c r="AZ62" s="1181"/>
      <c r="BA62" s="1191"/>
      <c r="BB62" s="1180"/>
      <c r="BC62" s="1181"/>
      <c r="BD62" s="1181"/>
      <c r="BE62" s="1191"/>
      <c r="BF62" s="1180">
        <v>1.13</v>
      </c>
      <c r="BG62" s="1181"/>
      <c r="BH62" s="1181">
        <v>-1</v>
      </c>
      <c r="BI62" s="1191">
        <v>-17.05</v>
      </c>
      <c r="BJ62" s="1180"/>
      <c r="BK62" s="1181"/>
      <c r="BL62" s="1181"/>
      <c r="BM62" s="1191"/>
      <c r="BN62" s="1180"/>
      <c r="BO62" s="1181"/>
      <c r="BP62" s="1181"/>
      <c r="BQ62" s="1191"/>
      <c r="BR62" s="1180"/>
      <c r="BS62" s="1181"/>
      <c r="BT62" s="1181"/>
      <c r="BU62" s="1191"/>
      <c r="BV62" s="1180"/>
      <c r="BW62" s="1181"/>
      <c r="BX62" s="1181"/>
      <c r="BY62" s="1191"/>
      <c r="BZ62" s="1180"/>
      <c r="CA62" s="1181"/>
      <c r="CB62" s="1181"/>
      <c r="CC62" s="1191"/>
      <c r="CD62" s="1180"/>
      <c r="CE62" s="1181"/>
      <c r="CF62" s="1181"/>
      <c r="CG62" s="1191"/>
      <c r="CH62" s="1180"/>
      <c r="CI62" s="1181"/>
      <c r="CJ62" s="1181"/>
      <c r="CK62" s="1191"/>
      <c r="CL62" s="1180"/>
      <c r="CM62" s="1181"/>
      <c r="CN62" s="1181"/>
      <c r="CO62" s="1191"/>
      <c r="CP62" s="1180"/>
      <c r="CQ62" s="1181"/>
      <c r="CR62" s="1181"/>
      <c r="CS62" s="1191"/>
    </row>
    <row r="63" spans="1:97" ht="15">
      <c r="A63" s="1187" t="s">
        <v>308</v>
      </c>
      <c r="B63" s="1192"/>
      <c r="C63" s="1181"/>
      <c r="D63" s="1193"/>
      <c r="E63" s="1182"/>
      <c r="F63" s="1190"/>
      <c r="G63" s="1196"/>
      <c r="H63" s="1181"/>
      <c r="I63" s="1191"/>
      <c r="J63" s="1197"/>
      <c r="K63" s="1181"/>
      <c r="L63" s="1181"/>
      <c r="M63" s="1191"/>
      <c r="N63" s="1180"/>
      <c r="O63" s="1181"/>
      <c r="P63" s="1181"/>
      <c r="Q63" s="1182"/>
      <c r="R63" s="1190"/>
      <c r="S63" s="1181"/>
      <c r="T63" s="1181"/>
      <c r="U63" s="1191"/>
      <c r="V63" s="1180"/>
      <c r="W63" s="1181"/>
      <c r="X63" s="1181"/>
      <c r="Y63" s="1191"/>
      <c r="Z63" s="1180"/>
      <c r="AA63" s="1181"/>
      <c r="AB63" s="1181"/>
      <c r="AC63" s="1191"/>
      <c r="AD63" s="1180"/>
      <c r="AE63" s="1181"/>
      <c r="AF63" s="1181"/>
      <c r="AG63" s="1191"/>
      <c r="AH63" s="1180"/>
      <c r="AI63" s="1181"/>
      <c r="AJ63" s="1181"/>
      <c r="AK63" s="1191"/>
      <c r="AL63" s="1180"/>
      <c r="AM63" s="1181"/>
      <c r="AN63" s="1181"/>
      <c r="AO63" s="1191"/>
      <c r="AP63" s="1180"/>
      <c r="AQ63" s="1181"/>
      <c r="AR63" s="1181"/>
      <c r="AS63" s="1191"/>
      <c r="AT63" s="1180"/>
      <c r="AU63" s="1181"/>
      <c r="AV63" s="1181"/>
      <c r="AW63" s="1191"/>
      <c r="AX63" s="1180"/>
      <c r="AY63" s="1181"/>
      <c r="AZ63" s="1181"/>
      <c r="BA63" s="1191"/>
      <c r="BB63" s="1180"/>
      <c r="BC63" s="1181"/>
      <c r="BD63" s="1181"/>
      <c r="BE63" s="1191"/>
      <c r="BF63" s="1180">
        <v>3.84</v>
      </c>
      <c r="BG63" s="1181"/>
      <c r="BH63" s="1181"/>
      <c r="BI63" s="1191">
        <v>10.99</v>
      </c>
      <c r="BJ63" s="1180"/>
      <c r="BK63" s="1181"/>
      <c r="BL63" s="1181"/>
      <c r="BM63" s="1191"/>
      <c r="BN63" s="1180"/>
      <c r="BO63" s="1181"/>
      <c r="BP63" s="1181"/>
      <c r="BQ63" s="1191"/>
      <c r="BR63" s="1180"/>
      <c r="BS63" s="1181"/>
      <c r="BT63" s="1181"/>
      <c r="BU63" s="1191"/>
      <c r="BV63" s="1180"/>
      <c r="BW63" s="1181"/>
      <c r="BX63" s="1181"/>
      <c r="BY63" s="1191"/>
      <c r="BZ63" s="1180"/>
      <c r="CA63" s="1181"/>
      <c r="CB63" s="1181"/>
      <c r="CC63" s="1191"/>
      <c r="CD63" s="1180"/>
      <c r="CE63" s="1181"/>
      <c r="CF63" s="1181"/>
      <c r="CG63" s="1191"/>
      <c r="CH63" s="1180"/>
      <c r="CI63" s="1181"/>
      <c r="CJ63" s="1181"/>
      <c r="CK63" s="1191"/>
      <c r="CL63" s="1180"/>
      <c r="CM63" s="1181"/>
      <c r="CN63" s="1181"/>
      <c r="CO63" s="1191"/>
      <c r="CP63" s="1180"/>
      <c r="CQ63" s="1181"/>
      <c r="CR63" s="1181"/>
      <c r="CS63" s="1191"/>
    </row>
    <row r="64" spans="1:97" ht="15">
      <c r="A64" s="1187" t="s">
        <v>309</v>
      </c>
      <c r="B64" s="1192"/>
      <c r="C64" s="1181"/>
      <c r="D64" s="1193"/>
      <c r="E64" s="1182"/>
      <c r="F64" s="1190"/>
      <c r="G64" s="1181"/>
      <c r="H64" s="1181"/>
      <c r="I64" s="1191"/>
      <c r="J64" s="1180"/>
      <c r="K64" s="1181"/>
      <c r="L64" s="1181"/>
      <c r="M64" s="1191"/>
      <c r="N64" s="1180"/>
      <c r="O64" s="1181"/>
      <c r="P64" s="1181"/>
      <c r="Q64" s="1182"/>
      <c r="R64" s="1190"/>
      <c r="S64" s="1181"/>
      <c r="T64" s="1181"/>
      <c r="U64" s="1191"/>
      <c r="V64" s="1180"/>
      <c r="W64" s="1181"/>
      <c r="X64" s="1181"/>
      <c r="Y64" s="1191"/>
      <c r="Z64" s="1180"/>
      <c r="AA64" s="1181"/>
      <c r="AB64" s="1181"/>
      <c r="AC64" s="1191"/>
      <c r="AD64" s="1180"/>
      <c r="AE64" s="1181"/>
      <c r="AF64" s="1181"/>
      <c r="AG64" s="1191"/>
      <c r="AH64" s="1180"/>
      <c r="AI64" s="1181"/>
      <c r="AJ64" s="1181"/>
      <c r="AK64" s="1191"/>
      <c r="AL64" s="1180"/>
      <c r="AM64" s="1181"/>
      <c r="AN64" s="1181"/>
      <c r="AO64" s="1191"/>
      <c r="AP64" s="1180"/>
      <c r="AQ64" s="1181"/>
      <c r="AR64" s="1181"/>
      <c r="AS64" s="1191"/>
      <c r="AT64" s="1180"/>
      <c r="AU64" s="1181"/>
      <c r="AV64" s="1181"/>
      <c r="AW64" s="1191"/>
      <c r="AX64" s="1180"/>
      <c r="AY64" s="1181"/>
      <c r="AZ64" s="1181"/>
      <c r="BA64" s="1191"/>
      <c r="BB64" s="1180"/>
      <c r="BC64" s="1181"/>
      <c r="BD64" s="1181"/>
      <c r="BE64" s="1191"/>
      <c r="BF64" s="1180">
        <v>3.5</v>
      </c>
      <c r="BG64" s="1181"/>
      <c r="BH64" s="1181"/>
      <c r="BI64" s="1191">
        <v>11.46</v>
      </c>
      <c r="BJ64" s="1180"/>
      <c r="BK64" s="1181"/>
      <c r="BL64" s="1181"/>
      <c r="BM64" s="1191"/>
      <c r="BN64" s="1180"/>
      <c r="BO64" s="1181"/>
      <c r="BP64" s="1181"/>
      <c r="BQ64" s="1191"/>
      <c r="BR64" s="1180"/>
      <c r="BS64" s="1181"/>
      <c r="BT64" s="1181"/>
      <c r="BU64" s="1191"/>
      <c r="BV64" s="1180"/>
      <c r="BW64" s="1181"/>
      <c r="BX64" s="1181"/>
      <c r="BY64" s="1191"/>
      <c r="BZ64" s="1180"/>
      <c r="CA64" s="1181"/>
      <c r="CB64" s="1181"/>
      <c r="CC64" s="1191"/>
      <c r="CD64" s="1180"/>
      <c r="CE64" s="1181"/>
      <c r="CF64" s="1181"/>
      <c r="CG64" s="1191"/>
      <c r="CH64" s="1180"/>
      <c r="CI64" s="1181"/>
      <c r="CJ64" s="1181"/>
      <c r="CK64" s="1191"/>
      <c r="CL64" s="1180"/>
      <c r="CM64" s="1181"/>
      <c r="CN64" s="1181"/>
      <c r="CO64" s="1191"/>
      <c r="CP64" s="1180"/>
      <c r="CQ64" s="1181"/>
      <c r="CR64" s="1181"/>
      <c r="CS64" s="1191"/>
    </row>
    <row r="65" spans="1:97" ht="15">
      <c r="A65" s="1187" t="s">
        <v>310</v>
      </c>
      <c r="B65" s="1192"/>
      <c r="C65" s="1181"/>
      <c r="D65" s="1193"/>
      <c r="E65" s="1182"/>
      <c r="F65" s="1190"/>
      <c r="G65" s="1181"/>
      <c r="H65" s="1181"/>
      <c r="I65" s="1191"/>
      <c r="J65" s="1180"/>
      <c r="K65" s="1181"/>
      <c r="L65" s="1181"/>
      <c r="M65" s="1191"/>
      <c r="N65" s="1180"/>
      <c r="O65" s="1181"/>
      <c r="P65" s="1181"/>
      <c r="Q65" s="1182"/>
      <c r="R65" s="1190"/>
      <c r="S65" s="1181"/>
      <c r="T65" s="1181"/>
      <c r="U65" s="1191"/>
      <c r="V65" s="1180"/>
      <c r="W65" s="1181"/>
      <c r="X65" s="1181"/>
      <c r="Y65" s="1191"/>
      <c r="Z65" s="1180"/>
      <c r="AA65" s="1181"/>
      <c r="AB65" s="1181"/>
      <c r="AC65" s="1191"/>
      <c r="AD65" s="1180"/>
      <c r="AE65" s="1181"/>
      <c r="AF65" s="1181"/>
      <c r="AG65" s="1191"/>
      <c r="AH65" s="1180"/>
      <c r="AI65" s="1181"/>
      <c r="AJ65" s="1181"/>
      <c r="AK65" s="1191"/>
      <c r="AL65" s="1180"/>
      <c r="AM65" s="1181"/>
      <c r="AN65" s="1181"/>
      <c r="AO65" s="1191"/>
      <c r="AP65" s="1180"/>
      <c r="AQ65" s="1181"/>
      <c r="AR65" s="1181"/>
      <c r="AS65" s="1191"/>
      <c r="AT65" s="1180"/>
      <c r="AU65" s="1181"/>
      <c r="AV65" s="1181"/>
      <c r="AW65" s="1191"/>
      <c r="AX65" s="1180"/>
      <c r="AY65" s="1181"/>
      <c r="AZ65" s="1181"/>
      <c r="BA65" s="1191"/>
      <c r="BB65" s="1180"/>
      <c r="BC65" s="1181"/>
      <c r="BD65" s="1181"/>
      <c r="BE65" s="1191"/>
      <c r="BF65" s="1180">
        <v>1</v>
      </c>
      <c r="BG65" s="1181"/>
      <c r="BH65" s="1181"/>
      <c r="BI65" s="1191">
        <v>1.3</v>
      </c>
      <c r="BJ65" s="1180"/>
      <c r="BK65" s="1181"/>
      <c r="BL65" s="1181"/>
      <c r="BM65" s="1191"/>
      <c r="BN65" s="1180"/>
      <c r="BO65" s="1181"/>
      <c r="BP65" s="1181"/>
      <c r="BQ65" s="1191"/>
      <c r="BR65" s="1180"/>
      <c r="BS65" s="1181"/>
      <c r="BT65" s="1181"/>
      <c r="BU65" s="1191"/>
      <c r="BV65" s="1180"/>
      <c r="BW65" s="1181"/>
      <c r="BX65" s="1181"/>
      <c r="BY65" s="1191"/>
      <c r="BZ65" s="1180"/>
      <c r="CA65" s="1181"/>
      <c r="CB65" s="1181"/>
      <c r="CC65" s="1191"/>
      <c r="CD65" s="1180"/>
      <c r="CE65" s="1181"/>
      <c r="CF65" s="1181"/>
      <c r="CG65" s="1191"/>
      <c r="CH65" s="1180"/>
      <c r="CI65" s="1181"/>
      <c r="CJ65" s="1181"/>
      <c r="CK65" s="1191"/>
      <c r="CL65" s="1180"/>
      <c r="CM65" s="1181"/>
      <c r="CN65" s="1181"/>
      <c r="CO65" s="1191"/>
      <c r="CP65" s="1180"/>
      <c r="CQ65" s="1181"/>
      <c r="CR65" s="1181"/>
      <c r="CS65" s="1191"/>
    </row>
    <row r="66" spans="1:97" ht="15">
      <c r="A66" s="1187" t="s">
        <v>311</v>
      </c>
      <c r="B66" s="1192"/>
      <c r="C66" s="1181"/>
      <c r="D66" s="1193"/>
      <c r="E66" s="1182"/>
      <c r="F66" s="1190"/>
      <c r="G66" s="1181"/>
      <c r="H66" s="1181"/>
      <c r="I66" s="1191"/>
      <c r="J66" s="1180"/>
      <c r="K66" s="1181"/>
      <c r="L66" s="1181"/>
      <c r="M66" s="1191"/>
      <c r="N66" s="1180"/>
      <c r="O66" s="1181"/>
      <c r="P66" s="1181"/>
      <c r="Q66" s="1182"/>
      <c r="R66" s="1190"/>
      <c r="S66" s="1181"/>
      <c r="T66" s="1181"/>
      <c r="U66" s="1191"/>
      <c r="V66" s="1180"/>
      <c r="W66" s="1181"/>
      <c r="X66" s="1181"/>
      <c r="Y66" s="1191"/>
      <c r="Z66" s="1180"/>
      <c r="AA66" s="1181"/>
      <c r="AB66" s="1181"/>
      <c r="AC66" s="1191"/>
      <c r="AD66" s="1180"/>
      <c r="AE66" s="1181"/>
      <c r="AF66" s="1181"/>
      <c r="AG66" s="1191"/>
      <c r="AH66" s="1180"/>
      <c r="AI66" s="1181"/>
      <c r="AJ66" s="1181"/>
      <c r="AK66" s="1191"/>
      <c r="AL66" s="1180"/>
      <c r="AM66" s="1181"/>
      <c r="AN66" s="1181"/>
      <c r="AO66" s="1191"/>
      <c r="AP66" s="1180"/>
      <c r="AQ66" s="1181"/>
      <c r="AR66" s="1181"/>
      <c r="AS66" s="1191"/>
      <c r="AT66" s="1180"/>
      <c r="AU66" s="1181"/>
      <c r="AV66" s="1181"/>
      <c r="AW66" s="1191"/>
      <c r="AX66" s="1180"/>
      <c r="AY66" s="1181"/>
      <c r="AZ66" s="1181"/>
      <c r="BA66" s="1191"/>
      <c r="BB66" s="1180"/>
      <c r="BC66" s="1181"/>
      <c r="BD66" s="1181"/>
      <c r="BE66" s="1191"/>
      <c r="BF66" s="1180"/>
      <c r="BG66" s="1181"/>
      <c r="BH66" s="1181"/>
      <c r="BI66" s="1191"/>
      <c r="BJ66" s="1180"/>
      <c r="BK66" s="1181"/>
      <c r="BL66" s="1181"/>
      <c r="BM66" s="1191"/>
      <c r="BN66" s="1180"/>
      <c r="BO66" s="1181"/>
      <c r="BP66" s="1181"/>
      <c r="BQ66" s="1191"/>
      <c r="BR66" s="1180"/>
      <c r="BS66" s="1181"/>
      <c r="BT66" s="1181"/>
      <c r="BU66" s="1191"/>
      <c r="BV66" s="1180"/>
      <c r="BW66" s="1181"/>
      <c r="BX66" s="1181"/>
      <c r="BY66" s="1191"/>
      <c r="BZ66" s="1180"/>
      <c r="CA66" s="1181"/>
      <c r="CB66" s="1181"/>
      <c r="CC66" s="1191"/>
      <c r="CD66" s="1180"/>
      <c r="CE66" s="1181"/>
      <c r="CF66" s="1181"/>
      <c r="CG66" s="1191"/>
      <c r="CH66" s="1180"/>
      <c r="CI66" s="1181"/>
      <c r="CJ66" s="1181"/>
      <c r="CK66" s="1191"/>
      <c r="CL66" s="1180"/>
      <c r="CM66" s="1181"/>
      <c r="CN66" s="1181"/>
      <c r="CO66" s="1191"/>
      <c r="CP66" s="1180"/>
      <c r="CQ66" s="1181"/>
      <c r="CR66" s="1181"/>
      <c r="CS66" s="1191"/>
    </row>
    <row r="67" spans="1:97" ht="15.75" thickBot="1">
      <c r="A67" s="1199" t="s">
        <v>312</v>
      </c>
      <c r="B67" s="1200"/>
      <c r="C67" s="1201"/>
      <c r="D67" s="1202"/>
      <c r="E67" s="1203"/>
      <c r="F67" s="1204"/>
      <c r="G67" s="1205"/>
      <c r="H67" s="1201"/>
      <c r="I67" s="1206"/>
      <c r="J67" s="1207"/>
      <c r="K67" s="1201"/>
      <c r="L67" s="1201"/>
      <c r="M67" s="1208"/>
      <c r="N67" s="1209"/>
      <c r="O67" s="1201"/>
      <c r="P67" s="1201"/>
      <c r="Q67" s="1203"/>
      <c r="R67" s="1216"/>
      <c r="S67" s="1201"/>
      <c r="T67" s="1201"/>
      <c r="U67" s="1208"/>
      <c r="V67" s="1209"/>
      <c r="W67" s="1201"/>
      <c r="X67" s="1201"/>
      <c r="Y67" s="1208"/>
      <c r="Z67" s="1209"/>
      <c r="AA67" s="1201"/>
      <c r="AB67" s="1201"/>
      <c r="AC67" s="1208"/>
      <c r="AD67" s="1209"/>
      <c r="AE67" s="1201"/>
      <c r="AF67" s="1201"/>
      <c r="AG67" s="1208"/>
      <c r="AH67" s="1209"/>
      <c r="AI67" s="1201"/>
      <c r="AJ67" s="1201"/>
      <c r="AK67" s="1208"/>
      <c r="AL67" s="1209"/>
      <c r="AM67" s="1201"/>
      <c r="AN67" s="1201"/>
      <c r="AO67" s="1208"/>
      <c r="AP67" s="1209"/>
      <c r="AQ67" s="1201"/>
      <c r="AR67" s="1201"/>
      <c r="AS67" s="1208"/>
      <c r="AT67" s="1209"/>
      <c r="AU67" s="1201"/>
      <c r="AV67" s="1201"/>
      <c r="AW67" s="1208"/>
      <c r="AX67" s="1209"/>
      <c r="AY67" s="1201"/>
      <c r="AZ67" s="1201"/>
      <c r="BA67" s="1208"/>
      <c r="BB67" s="1209"/>
      <c r="BC67" s="1201"/>
      <c r="BD67" s="1201"/>
      <c r="BE67" s="1208"/>
      <c r="BF67" s="1209">
        <v>36569.92</v>
      </c>
      <c r="BG67" s="1201">
        <v>6</v>
      </c>
      <c r="BH67" s="1201">
        <v>4118</v>
      </c>
      <c r="BI67" s="1208">
        <v>36298.93</v>
      </c>
      <c r="BJ67" s="1209"/>
      <c r="BK67" s="1201"/>
      <c r="BL67" s="1201"/>
      <c r="BM67" s="1208"/>
      <c r="BN67" s="1209"/>
      <c r="BO67" s="1201"/>
      <c r="BP67" s="1201"/>
      <c r="BQ67" s="1208"/>
      <c r="BR67" s="1209"/>
      <c r="BS67" s="1201"/>
      <c r="BT67" s="1201"/>
      <c r="BU67" s="1208"/>
      <c r="BV67" s="1209"/>
      <c r="BW67" s="1201"/>
      <c r="BX67" s="1201"/>
      <c r="BY67" s="1208"/>
      <c r="BZ67" s="1209"/>
      <c r="CA67" s="1201"/>
      <c r="CB67" s="1201"/>
      <c r="CC67" s="1208"/>
      <c r="CD67" s="1209"/>
      <c r="CE67" s="1201"/>
      <c r="CF67" s="1201"/>
      <c r="CG67" s="1208"/>
      <c r="CH67" s="1209"/>
      <c r="CI67" s="1201"/>
      <c r="CJ67" s="1201"/>
      <c r="CK67" s="1208"/>
      <c r="CL67" s="1209"/>
      <c r="CM67" s="1201"/>
      <c r="CN67" s="1201"/>
      <c r="CO67" s="1208"/>
      <c r="CP67" s="1209"/>
      <c r="CQ67" s="1201"/>
      <c r="CR67" s="1201"/>
      <c r="CS67" s="1208"/>
    </row>
    <row r="68" spans="3:10" ht="15">
      <c r="C68" s="1210"/>
      <c r="E68" s="1210"/>
      <c r="F68" s="1210"/>
      <c r="G68" s="1210"/>
      <c r="I68" s="1210"/>
      <c r="J68" s="1210"/>
    </row>
    <row r="69" spans="3:10" ht="15">
      <c r="C69" s="1210"/>
      <c r="E69" s="1210"/>
      <c r="F69" s="1210"/>
      <c r="G69" s="1210"/>
      <c r="I69" s="1210"/>
      <c r="J69" s="1210"/>
    </row>
    <row r="70" spans="3:10" ht="15">
      <c r="C70" s="1211"/>
      <c r="E70" s="1211"/>
      <c r="F70" s="1210"/>
      <c r="G70" s="1210"/>
      <c r="I70" s="1210"/>
      <c r="J70" s="1210"/>
    </row>
    <row r="71" spans="3:10" ht="15">
      <c r="C71" s="1210"/>
      <c r="E71" s="1211"/>
      <c r="F71" s="1210"/>
      <c r="G71" s="1210"/>
      <c r="I71" s="1210"/>
      <c r="J71" s="1210"/>
    </row>
    <row r="72" spans="3:10" ht="15">
      <c r="C72" s="1211"/>
      <c r="E72" s="1211"/>
      <c r="F72" s="1211"/>
      <c r="H72" s="1211"/>
      <c r="I72" s="1211"/>
      <c r="J72" s="1211"/>
    </row>
    <row r="73" spans="3:10" ht="15">
      <c r="C73" s="1210"/>
      <c r="E73" s="1211"/>
      <c r="F73" s="1210"/>
      <c r="G73" s="1210"/>
      <c r="I73" s="1210"/>
      <c r="J73" s="1210"/>
    </row>
    <row r="75" spans="3:10" ht="15">
      <c r="C75" s="1210"/>
      <c r="E75" s="1210"/>
      <c r="G75" s="1210"/>
      <c r="I75" s="1210"/>
      <c r="J75" s="1211"/>
    </row>
    <row r="76" spans="3:10" ht="15">
      <c r="C76" s="1211"/>
      <c r="E76" s="1211"/>
      <c r="G76" s="1210"/>
      <c r="I76" s="1210"/>
      <c r="J76" s="1211"/>
    </row>
    <row r="78" spans="3:10" ht="15">
      <c r="C78" s="1210"/>
      <c r="E78" s="1211"/>
      <c r="F78" s="1211"/>
      <c r="H78" s="1211"/>
      <c r="I78" s="1211"/>
      <c r="J78" s="1211"/>
    </row>
    <row r="79" spans="3:10" ht="15">
      <c r="C79" s="1211"/>
      <c r="E79" s="1211"/>
      <c r="F79" s="1211"/>
      <c r="H79" s="1211"/>
      <c r="I79" s="1211"/>
      <c r="J79" s="1211"/>
    </row>
    <row r="80" spans="3:10" ht="15">
      <c r="C80" s="1211"/>
      <c r="E80" s="1211"/>
      <c r="F80" s="1211"/>
      <c r="H80" s="1211"/>
      <c r="I80" s="1211"/>
      <c r="J80" s="1211"/>
    </row>
    <row r="81" spans="3:10" ht="15">
      <c r="C81" s="1211"/>
      <c r="E81" s="1211"/>
      <c r="F81" s="1211"/>
      <c r="H81" s="1211"/>
      <c r="I81" s="1211"/>
      <c r="J81" s="1211"/>
    </row>
    <row r="82" spans="3:10" ht="15">
      <c r="C82" s="1211"/>
      <c r="E82" s="1211"/>
      <c r="F82" s="1211"/>
      <c r="H82" s="1211"/>
      <c r="I82" s="1211"/>
      <c r="J82" s="1211"/>
    </row>
    <row r="85" spans="3:10" ht="15">
      <c r="C85" s="1211"/>
      <c r="E85" s="1211"/>
      <c r="F85" s="1211"/>
      <c r="H85" s="1211"/>
      <c r="I85" s="1211"/>
      <c r="J85" s="1210"/>
    </row>
    <row r="86" spans="3:10" ht="15">
      <c r="C86" s="1211"/>
      <c r="E86" s="1210"/>
      <c r="F86" s="1211"/>
      <c r="H86" s="1211"/>
      <c r="I86" s="1211"/>
      <c r="J86" s="1211"/>
    </row>
    <row r="87" spans="3:10" ht="15">
      <c r="C87" s="1211"/>
      <c r="E87" s="1210"/>
      <c r="F87" s="1210"/>
      <c r="H87" s="1211"/>
      <c r="I87" s="1210"/>
      <c r="J87" s="1210"/>
    </row>
    <row r="88" spans="3:10" ht="15">
      <c r="C88" s="1211"/>
      <c r="E88" s="1211"/>
      <c r="F88" s="1210"/>
      <c r="H88" s="1211"/>
      <c r="I88" s="1210"/>
      <c r="J88" s="1210"/>
    </row>
    <row r="89" spans="3:10" ht="15">
      <c r="C89" s="1211"/>
      <c r="E89" s="1211"/>
      <c r="F89" s="1211"/>
      <c r="H89" s="1211"/>
      <c r="I89" s="1211"/>
      <c r="J89" s="1211"/>
    </row>
    <row r="90" spans="3:10" ht="15">
      <c r="C90" s="1211"/>
      <c r="E90" s="1211"/>
      <c r="F90" s="1211"/>
      <c r="H90" s="1211"/>
      <c r="I90" s="1211"/>
      <c r="J90" s="1211"/>
    </row>
    <row r="91" spans="3:10" ht="15">
      <c r="C91" s="1211"/>
      <c r="E91" s="1211"/>
      <c r="F91" s="1210"/>
      <c r="H91" s="1211"/>
      <c r="I91" s="1210"/>
      <c r="J91" s="1210"/>
    </row>
    <row r="93" spans="3:10" ht="15">
      <c r="C93" s="1211"/>
      <c r="E93" s="1211"/>
      <c r="F93" s="1211"/>
      <c r="H93" s="1211"/>
      <c r="I93" s="1211"/>
      <c r="J93" s="1211"/>
    </row>
    <row r="94" spans="3:10" ht="15">
      <c r="C94" s="1211"/>
      <c r="E94" s="1211"/>
      <c r="F94" s="1211"/>
      <c r="H94" s="1211"/>
      <c r="I94" s="1211"/>
      <c r="J94" s="1211"/>
    </row>
    <row r="95" spans="3:10" ht="15">
      <c r="C95" s="1211"/>
      <c r="E95" s="1211"/>
      <c r="F95" s="1211"/>
      <c r="H95" s="1211"/>
      <c r="I95" s="1211"/>
      <c r="J95" s="1211"/>
    </row>
    <row r="96" spans="3:10" ht="15">
      <c r="C96" s="1211"/>
      <c r="E96" s="1211"/>
      <c r="F96" s="1211"/>
      <c r="H96" s="1211"/>
      <c r="I96" s="1211"/>
      <c r="J96" s="1211"/>
    </row>
    <row r="97" spans="3:10" ht="15">
      <c r="C97" s="1211"/>
      <c r="E97" s="1211"/>
      <c r="F97" s="1211"/>
      <c r="H97" s="1211"/>
      <c r="I97" s="1211"/>
      <c r="J97" s="1211"/>
    </row>
    <row r="98" spans="3:10" ht="15">
      <c r="C98" s="1211"/>
      <c r="E98" s="1211"/>
      <c r="F98" s="1211"/>
      <c r="H98" s="1211"/>
      <c r="I98" s="1211"/>
      <c r="J98" s="1211"/>
    </row>
    <row r="99" spans="3:10" ht="15">
      <c r="C99" s="1211"/>
      <c r="E99" s="1211"/>
      <c r="F99" s="1211"/>
      <c r="H99" s="1211"/>
      <c r="I99" s="1211"/>
      <c r="J99" s="1211"/>
    </row>
    <row r="102" spans="3:10" ht="15">
      <c r="C102" s="1212"/>
      <c r="E102" s="1212"/>
      <c r="G102" s="1212"/>
      <c r="I102" s="1212"/>
      <c r="J102" s="1212"/>
    </row>
    <row r="103" spans="3:10" ht="15">
      <c r="C103" s="1210"/>
      <c r="E103" s="1210"/>
      <c r="G103" s="1212"/>
      <c r="I103" s="1212"/>
      <c r="J103" s="1212"/>
    </row>
    <row r="104" spans="3:10" ht="15">
      <c r="C104" s="1212"/>
      <c r="E104" s="1212"/>
      <c r="G104" s="1212"/>
      <c r="I104" s="1212"/>
      <c r="J104" s="1212"/>
    </row>
    <row r="105" spans="3:10" ht="15">
      <c r="C105" s="1210"/>
      <c r="E105" s="1210"/>
      <c r="G105" s="1212"/>
      <c r="I105" s="1212"/>
      <c r="J105" s="1212"/>
    </row>
    <row r="106" spans="3:10" ht="15">
      <c r="C106" s="1210"/>
      <c r="E106" s="1210"/>
      <c r="G106" s="1212"/>
      <c r="I106" s="1212"/>
      <c r="J106" s="1212"/>
    </row>
    <row r="107" spans="3:10" ht="15">
      <c r="C107" s="1210"/>
      <c r="E107" s="1210"/>
      <c r="F107" s="1210"/>
      <c r="G107" s="1210"/>
      <c r="I107" s="1210"/>
      <c r="J107" s="1212"/>
    </row>
    <row r="108" spans="3:10" ht="15">
      <c r="C108" s="1210"/>
      <c r="E108" s="1210"/>
      <c r="G108" s="1212"/>
      <c r="I108" s="1212"/>
      <c r="J108" s="1212"/>
    </row>
    <row r="111" spans="3:10" ht="15">
      <c r="C111" s="1211"/>
      <c r="E111" s="1211"/>
      <c r="F111" s="1211"/>
      <c r="H111" s="1211"/>
      <c r="I111" s="1211"/>
      <c r="J111" s="1211"/>
    </row>
    <row r="112" spans="3:10" ht="15">
      <c r="C112" s="1211"/>
      <c r="E112" s="1211"/>
      <c r="F112" s="1211"/>
      <c r="H112" s="1211"/>
      <c r="I112" s="1211"/>
      <c r="J112" s="1211"/>
    </row>
    <row r="113" spans="3:10" ht="15">
      <c r="C113" s="1211"/>
      <c r="E113" s="1211"/>
      <c r="F113" s="1211"/>
      <c r="H113" s="1211"/>
      <c r="I113" s="1211"/>
      <c r="J113" s="1211"/>
    </row>
    <row r="114" spans="3:10" ht="15">
      <c r="C114" s="1211"/>
      <c r="E114" s="1211"/>
      <c r="F114" s="1211"/>
      <c r="H114" s="1211"/>
      <c r="I114" s="1211"/>
      <c r="J114" s="1211"/>
    </row>
    <row r="115" spans="3:10" ht="15">
      <c r="C115" s="1211"/>
      <c r="E115" s="1211"/>
      <c r="F115" s="1211"/>
      <c r="H115" s="1211"/>
      <c r="I115" s="1211"/>
      <c r="J115" s="1211"/>
    </row>
    <row r="116" spans="3:10" ht="15">
      <c r="C116" s="1211"/>
      <c r="E116" s="1211"/>
      <c r="F116" s="1211"/>
      <c r="H116" s="1211"/>
      <c r="I116" s="1211"/>
      <c r="J116" s="1211"/>
    </row>
    <row r="117" spans="3:10" ht="15">
      <c r="C117" s="1211"/>
      <c r="E117" s="1211"/>
      <c r="F117" s="1211"/>
      <c r="H117" s="1211"/>
      <c r="I117" s="1211"/>
      <c r="J117" s="1211"/>
    </row>
    <row r="120" spans="2:10" ht="15">
      <c r="B120" s="1210"/>
      <c r="C120" s="1211"/>
      <c r="E120" s="1212"/>
      <c r="F120" s="1210"/>
      <c r="G120" s="1210"/>
      <c r="I120" s="1212"/>
      <c r="J120" s="1212"/>
    </row>
    <row r="121" spans="3:10" ht="15">
      <c r="C121" s="1211"/>
      <c r="E121" s="1212"/>
      <c r="G121" s="1210"/>
      <c r="I121" s="1212"/>
      <c r="J121" s="1212"/>
    </row>
    <row r="122" spans="3:10" ht="15">
      <c r="C122" s="1211"/>
      <c r="E122" s="1210"/>
      <c r="G122" s="1210"/>
      <c r="I122" s="1212"/>
      <c r="J122" s="1212"/>
    </row>
    <row r="123" spans="3:10" ht="15">
      <c r="C123" s="1211"/>
      <c r="E123" s="1210"/>
      <c r="F123" s="1210"/>
      <c r="G123" s="1210"/>
      <c r="I123" s="1212"/>
      <c r="J123" s="1212"/>
    </row>
    <row r="124" spans="3:10" ht="15">
      <c r="C124" s="1211"/>
      <c r="E124" s="1212"/>
      <c r="F124" s="1210"/>
      <c r="G124" s="1210"/>
      <c r="I124" s="1212"/>
      <c r="J124" s="1212"/>
    </row>
    <row r="125" spans="3:10" ht="15">
      <c r="C125" s="1211"/>
      <c r="E125" s="1210"/>
      <c r="F125" s="1210"/>
      <c r="G125" s="1210"/>
      <c r="I125" s="1212"/>
      <c r="J125" s="1212"/>
    </row>
    <row r="126" spans="3:10" ht="15">
      <c r="C126" s="1210"/>
      <c r="E126" s="1212"/>
      <c r="G126" s="1210"/>
      <c r="I126" s="1212"/>
      <c r="J126" s="1212"/>
    </row>
    <row r="128" spans="3:10" ht="15">
      <c r="C128" s="1211"/>
      <c r="E128" s="1211"/>
      <c r="F128" s="1211"/>
      <c r="H128" s="1211"/>
      <c r="I128" s="1211"/>
      <c r="J128" s="1211"/>
    </row>
    <row r="129" spans="3:10" ht="15">
      <c r="C129" s="1211"/>
      <c r="E129" s="1211"/>
      <c r="F129" s="1211"/>
      <c r="H129" s="1211"/>
      <c r="I129" s="1211"/>
      <c r="J129" s="1211"/>
    </row>
    <row r="130" spans="3:10" ht="15">
      <c r="C130" s="1211"/>
      <c r="E130" s="1211"/>
      <c r="F130" s="1211"/>
      <c r="H130" s="1211"/>
      <c r="I130" s="1211"/>
      <c r="J130" s="1211"/>
    </row>
    <row r="131" spans="3:10" ht="15">
      <c r="C131" s="1211"/>
      <c r="E131" s="1211"/>
      <c r="F131" s="1211"/>
      <c r="H131" s="1211"/>
      <c r="I131" s="1211"/>
      <c r="J131" s="1211"/>
    </row>
    <row r="132" spans="3:10" ht="15">
      <c r="C132" s="1211"/>
      <c r="E132" s="1211"/>
      <c r="F132" s="1211"/>
      <c r="H132" s="1211"/>
      <c r="I132" s="1211"/>
      <c r="J132" s="1211"/>
    </row>
    <row r="133" spans="3:10" ht="15">
      <c r="C133" s="1211"/>
      <c r="E133" s="1211"/>
      <c r="F133" s="1211"/>
      <c r="H133" s="1211"/>
      <c r="I133" s="1211"/>
      <c r="J133" s="1211"/>
    </row>
    <row r="134" spans="3:10" ht="15">
      <c r="C134" s="1211"/>
      <c r="E134" s="1211"/>
      <c r="F134" s="1211"/>
      <c r="H134" s="1211"/>
      <c r="I134" s="1211"/>
      <c r="J134" s="1211"/>
    </row>
    <row r="138" spans="1:10" ht="15">
      <c r="A138" s="1167"/>
      <c r="J138" s="1213"/>
    </row>
    <row r="203" ht="15">
      <c r="A203" s="1167" t="s">
        <v>327</v>
      </c>
    </row>
  </sheetData>
  <sheetProtection/>
  <mergeCells count="24">
    <mergeCell ref="BV2:BY2"/>
    <mergeCell ref="BZ2:CC2"/>
    <mergeCell ref="CD2:CG2"/>
    <mergeCell ref="CH2:CK2"/>
    <mergeCell ref="CL2:CO2"/>
    <mergeCell ref="CP2:CS2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B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A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23" sqref="E23"/>
    </sheetView>
  </sheetViews>
  <sheetFormatPr defaultColWidth="9.140625" defaultRowHeight="15"/>
  <cols>
    <col min="1" max="1" width="72.28125" style="97" customWidth="1"/>
    <col min="2" max="3" width="11.421875" style="97" bestFit="1" customWidth="1"/>
    <col min="4" max="5" width="12.421875" style="97" bestFit="1" customWidth="1"/>
    <col min="6" max="7" width="11.421875" style="97" bestFit="1" customWidth="1"/>
    <col min="8" max="9" width="12.421875" style="97" bestFit="1" customWidth="1"/>
    <col min="10" max="11" width="11.421875" style="97" bestFit="1" customWidth="1"/>
    <col min="12" max="13" width="12.421875" style="97" bestFit="1" customWidth="1"/>
    <col min="14" max="15" width="11.421875" style="97" bestFit="1" customWidth="1"/>
    <col min="16" max="17" width="12.421875" style="97" bestFit="1" customWidth="1"/>
    <col min="18" max="19" width="11.421875" style="97" bestFit="1" customWidth="1"/>
    <col min="20" max="21" width="12.421875" style="97" bestFit="1" customWidth="1"/>
    <col min="22" max="23" width="11.421875" style="97" bestFit="1" customWidth="1"/>
    <col min="24" max="25" width="12.421875" style="97" bestFit="1" customWidth="1"/>
    <col min="26" max="27" width="11.421875" style="97" bestFit="1" customWidth="1"/>
    <col min="28" max="29" width="12.421875" style="97" bestFit="1" customWidth="1"/>
    <col min="30" max="31" width="11.421875" style="97" bestFit="1" customWidth="1"/>
    <col min="32" max="33" width="12.421875" style="97" bestFit="1" customWidth="1"/>
    <col min="34" max="35" width="11.421875" style="97" bestFit="1" customWidth="1"/>
    <col min="36" max="37" width="12.421875" style="97" bestFit="1" customWidth="1"/>
    <col min="38" max="38" width="8.57421875" style="97" customWidth="1"/>
    <col min="39" max="39" width="9.8515625" style="97" customWidth="1"/>
    <col min="40" max="40" width="10.28125" style="97" customWidth="1"/>
    <col min="41" max="41" width="10.7109375" style="97" customWidth="1"/>
    <col min="42" max="43" width="11.421875" style="97" bestFit="1" customWidth="1"/>
    <col min="44" max="45" width="12.421875" style="97" bestFit="1" customWidth="1"/>
    <col min="46" max="47" width="11.421875" style="97" bestFit="1" customWidth="1"/>
    <col min="48" max="49" width="12.421875" style="97" bestFit="1" customWidth="1"/>
    <col min="50" max="51" width="11.421875" style="97" bestFit="1" customWidth="1"/>
    <col min="52" max="53" width="12.421875" style="97" bestFit="1" customWidth="1"/>
    <col min="54" max="54" width="11.421875" style="97" bestFit="1" customWidth="1"/>
    <col min="55" max="55" width="13.7109375" style="97" customWidth="1"/>
    <col min="56" max="56" width="12.421875" style="97" bestFit="1" customWidth="1"/>
    <col min="57" max="57" width="10.57421875" style="97" customWidth="1"/>
    <col min="58" max="59" width="11.421875" style="97" bestFit="1" customWidth="1"/>
    <col min="60" max="61" width="12.421875" style="97" bestFit="1" customWidth="1"/>
    <col min="62" max="63" width="11.421875" style="97" bestFit="1" customWidth="1"/>
    <col min="64" max="65" width="12.421875" style="97" bestFit="1" customWidth="1"/>
    <col min="66" max="67" width="11.421875" style="97" bestFit="1" customWidth="1"/>
    <col min="68" max="69" width="12.421875" style="97" bestFit="1" customWidth="1"/>
    <col min="70" max="71" width="11.421875" style="97" bestFit="1" customWidth="1"/>
    <col min="72" max="73" width="12.421875" style="97" bestFit="1" customWidth="1"/>
    <col min="74" max="75" width="11.421875" style="97" bestFit="1" customWidth="1"/>
    <col min="76" max="77" width="12.421875" style="97" bestFit="1" customWidth="1"/>
    <col min="78" max="79" width="11.421875" style="97" bestFit="1" customWidth="1"/>
    <col min="80" max="81" width="12.421875" style="97" bestFit="1" customWidth="1"/>
    <col min="82" max="83" width="11.421875" style="97" bestFit="1" customWidth="1"/>
    <col min="84" max="85" width="12.421875" style="97" bestFit="1" customWidth="1"/>
    <col min="86" max="87" width="11.421875" style="97" bestFit="1" customWidth="1"/>
    <col min="88" max="89" width="12.421875" style="97" bestFit="1" customWidth="1"/>
    <col min="90" max="91" width="11.421875" style="97" bestFit="1" customWidth="1"/>
    <col min="92" max="93" width="12.421875" style="97" bestFit="1" customWidth="1"/>
    <col min="94" max="95" width="11.421875" style="97" bestFit="1" customWidth="1"/>
    <col min="96" max="97" width="12.421875" style="97" bestFit="1" customWidth="1"/>
    <col min="98" max="99" width="11.421875" style="97" bestFit="1" customWidth="1"/>
    <col min="100" max="101" width="12.421875" style="97" bestFit="1" customWidth="1"/>
    <col min="102" max="103" width="11.421875" style="97" bestFit="1" customWidth="1"/>
    <col min="104" max="105" width="12.421875" style="97" bestFit="1" customWidth="1"/>
    <col min="106" max="16384" width="9.140625" style="97" customWidth="1"/>
  </cols>
  <sheetData>
    <row r="1" spans="1:103" ht="14.25">
      <c r="A1" s="1381" t="s">
        <v>254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  <c r="U1" s="1381"/>
      <c r="V1" s="1381"/>
      <c r="W1" s="1381"/>
      <c r="X1" s="1381"/>
      <c r="Y1" s="1381"/>
      <c r="Z1" s="1381"/>
      <c r="AA1" s="1381"/>
      <c r="AB1" s="1381"/>
      <c r="AC1" s="1381"/>
      <c r="AD1" s="1381"/>
      <c r="AE1" s="1381"/>
      <c r="AF1" s="1381"/>
      <c r="AG1" s="1381"/>
      <c r="AH1" s="1381"/>
      <c r="AI1" s="1381"/>
      <c r="AJ1" s="1381"/>
      <c r="AK1" s="1381"/>
      <c r="AL1" s="1381"/>
      <c r="AM1" s="1381"/>
      <c r="AN1" s="1381"/>
      <c r="AO1" s="1381"/>
      <c r="AP1" s="1381"/>
      <c r="AQ1" s="1381"/>
      <c r="AR1" s="1381"/>
      <c r="AS1" s="1381"/>
      <c r="AT1" s="1381"/>
      <c r="AU1" s="1381"/>
      <c r="AV1" s="1381"/>
      <c r="AW1" s="1381"/>
      <c r="AX1" s="1381"/>
      <c r="AY1" s="1381"/>
      <c r="AZ1" s="1381"/>
      <c r="BA1" s="1381"/>
      <c r="BB1" s="1381"/>
      <c r="BC1" s="1381"/>
      <c r="BD1" s="1381"/>
      <c r="BE1" s="1381"/>
      <c r="BF1" s="1381"/>
      <c r="BG1" s="1381"/>
      <c r="BH1" s="1381"/>
      <c r="BI1" s="1381"/>
      <c r="BJ1" s="1381"/>
      <c r="BK1" s="1381"/>
      <c r="BL1" s="1381"/>
      <c r="BM1" s="1381"/>
      <c r="BN1" s="1381"/>
      <c r="BO1" s="1381"/>
      <c r="BP1" s="1381"/>
      <c r="BQ1" s="1381"/>
      <c r="BR1" s="1381"/>
      <c r="BS1" s="1381"/>
      <c r="BT1" s="1381"/>
      <c r="BU1" s="1381"/>
      <c r="BV1" s="1381"/>
      <c r="BW1" s="1381"/>
      <c r="BX1" s="1381"/>
      <c r="BY1" s="1381"/>
      <c r="BZ1" s="1381"/>
      <c r="CA1" s="1381"/>
      <c r="CB1" s="1381"/>
      <c r="CC1" s="1381"/>
      <c r="CD1" s="1381"/>
      <c r="CE1" s="1381"/>
      <c r="CF1" s="1381"/>
      <c r="CG1" s="1381"/>
      <c r="CH1" s="1381"/>
      <c r="CI1" s="1381"/>
      <c r="CJ1" s="1381"/>
      <c r="CK1" s="1381"/>
      <c r="CL1" s="1381"/>
      <c r="CM1" s="1381"/>
      <c r="CN1" s="1381"/>
      <c r="CO1" s="1381"/>
      <c r="CP1" s="1381"/>
      <c r="CQ1" s="1381"/>
      <c r="CR1" s="1381"/>
      <c r="CS1" s="1381"/>
      <c r="CT1" s="1381"/>
      <c r="CU1" s="1381"/>
      <c r="CV1" s="1381"/>
      <c r="CW1" s="1381"/>
      <c r="CX1" s="1381"/>
      <c r="CY1" s="1381"/>
    </row>
    <row r="2" spans="1:103" ht="15" thickBot="1">
      <c r="A2" s="1276" t="s">
        <v>151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  <c r="Q2" s="1276"/>
      <c r="R2" s="1276"/>
      <c r="S2" s="1276"/>
      <c r="T2" s="1276"/>
      <c r="U2" s="1276"/>
      <c r="V2" s="1276"/>
      <c r="W2" s="1276"/>
      <c r="X2" s="1276"/>
      <c r="Y2" s="1276"/>
      <c r="Z2" s="1276"/>
      <c r="AA2" s="1276"/>
      <c r="AB2" s="1276"/>
      <c r="AC2" s="1276"/>
      <c r="AD2" s="1276"/>
      <c r="AE2" s="1276"/>
      <c r="AF2" s="1276"/>
      <c r="AG2" s="1276"/>
      <c r="AH2" s="1276"/>
      <c r="AI2" s="1276"/>
      <c r="AJ2" s="1276"/>
      <c r="AK2" s="1276"/>
      <c r="AL2" s="1276"/>
      <c r="AM2" s="1276"/>
      <c r="AN2" s="1276"/>
      <c r="AO2" s="1276"/>
      <c r="AP2" s="1276"/>
      <c r="AQ2" s="1276"/>
      <c r="AR2" s="1276"/>
      <c r="AS2" s="1276"/>
      <c r="AT2" s="1276"/>
      <c r="AU2" s="1276"/>
      <c r="AV2" s="1276"/>
      <c r="AW2" s="1276"/>
      <c r="AX2" s="1276"/>
      <c r="AY2" s="1276"/>
      <c r="AZ2" s="1276"/>
      <c r="BA2" s="1276"/>
      <c r="BB2" s="1276"/>
      <c r="BC2" s="1276"/>
      <c r="BD2" s="1276"/>
      <c r="BE2" s="1276"/>
      <c r="BF2" s="1276"/>
      <c r="BG2" s="1276"/>
      <c r="BH2" s="1276"/>
      <c r="BI2" s="1276"/>
      <c r="BJ2" s="1276"/>
      <c r="BK2" s="1276"/>
      <c r="BL2" s="1276"/>
      <c r="BM2" s="1276"/>
      <c r="BN2" s="1276"/>
      <c r="BO2" s="1276"/>
      <c r="BP2" s="1276"/>
      <c r="BQ2" s="1276"/>
      <c r="BR2" s="1276"/>
      <c r="BS2" s="1276"/>
      <c r="BT2" s="1276"/>
      <c r="BU2" s="1276"/>
      <c r="BV2" s="1276"/>
      <c r="BW2" s="1276"/>
      <c r="BX2" s="1276"/>
      <c r="BY2" s="1276"/>
      <c r="BZ2" s="1276"/>
      <c r="CA2" s="1276"/>
      <c r="CB2" s="1276"/>
      <c r="CC2" s="1276"/>
      <c r="CD2" s="1276"/>
      <c r="CE2" s="1276"/>
      <c r="CF2" s="1276"/>
      <c r="CG2" s="1276"/>
      <c r="CH2" s="1276"/>
      <c r="CI2" s="1276"/>
      <c r="CJ2" s="1276"/>
      <c r="CK2" s="1276"/>
      <c r="CL2" s="1276"/>
      <c r="CM2" s="1276"/>
      <c r="CN2" s="1276"/>
      <c r="CO2" s="1276"/>
      <c r="CP2" s="1276"/>
      <c r="CQ2" s="1276"/>
      <c r="CR2" s="1276"/>
      <c r="CS2" s="1276"/>
      <c r="CT2" s="1276"/>
      <c r="CU2" s="1276"/>
      <c r="CV2" s="1276"/>
      <c r="CW2" s="1276"/>
      <c r="CX2" s="1276"/>
      <c r="CY2" s="1276"/>
    </row>
    <row r="3" spans="1:105" s="613" customFormat="1" ht="15" thickBot="1">
      <c r="A3" s="1399" t="s">
        <v>0</v>
      </c>
      <c r="B3" s="1401" t="s">
        <v>153</v>
      </c>
      <c r="C3" s="1402"/>
      <c r="D3" s="1402"/>
      <c r="E3" s="1403"/>
      <c r="F3" s="1391" t="s">
        <v>154</v>
      </c>
      <c r="G3" s="1391"/>
      <c r="H3" s="1391"/>
      <c r="I3" s="1391"/>
      <c r="J3" s="1392" t="s">
        <v>155</v>
      </c>
      <c r="K3" s="1391"/>
      <c r="L3" s="1391"/>
      <c r="M3" s="1393"/>
      <c r="N3" s="1404" t="s">
        <v>156</v>
      </c>
      <c r="O3" s="1405"/>
      <c r="P3" s="1405"/>
      <c r="Q3" s="1406"/>
      <c r="R3" s="1391" t="s">
        <v>157</v>
      </c>
      <c r="S3" s="1391"/>
      <c r="T3" s="1391"/>
      <c r="U3" s="1391"/>
      <c r="V3" s="1392" t="s">
        <v>158</v>
      </c>
      <c r="W3" s="1391"/>
      <c r="X3" s="1391"/>
      <c r="Y3" s="1393"/>
      <c r="Z3" s="1394" t="s">
        <v>159</v>
      </c>
      <c r="AA3" s="1395"/>
      <c r="AB3" s="1395"/>
      <c r="AC3" s="1396"/>
      <c r="AD3" s="1394" t="s">
        <v>160</v>
      </c>
      <c r="AE3" s="1395"/>
      <c r="AF3" s="1395"/>
      <c r="AG3" s="1397"/>
      <c r="AH3" s="1394" t="s">
        <v>161</v>
      </c>
      <c r="AI3" s="1395"/>
      <c r="AJ3" s="1395"/>
      <c r="AK3" s="1397"/>
      <c r="AL3" s="1391" t="s">
        <v>162</v>
      </c>
      <c r="AM3" s="1391"/>
      <c r="AN3" s="1391"/>
      <c r="AO3" s="1391"/>
      <c r="AP3" s="1392" t="s">
        <v>163</v>
      </c>
      <c r="AQ3" s="1391"/>
      <c r="AR3" s="1391"/>
      <c r="AS3" s="1393"/>
      <c r="AT3" s="1392" t="s">
        <v>164</v>
      </c>
      <c r="AU3" s="1391"/>
      <c r="AV3" s="1391"/>
      <c r="AW3" s="1393"/>
      <c r="AX3" s="1392" t="s">
        <v>165</v>
      </c>
      <c r="AY3" s="1391"/>
      <c r="AZ3" s="1391"/>
      <c r="BA3" s="1393"/>
      <c r="BB3" s="1394" t="s">
        <v>166</v>
      </c>
      <c r="BC3" s="1395"/>
      <c r="BD3" s="1395"/>
      <c r="BE3" s="1397"/>
      <c r="BF3" s="1398" t="s">
        <v>167</v>
      </c>
      <c r="BG3" s="1398"/>
      <c r="BH3" s="1398"/>
      <c r="BI3" s="1398"/>
      <c r="BJ3" s="1392" t="s">
        <v>168</v>
      </c>
      <c r="BK3" s="1391"/>
      <c r="BL3" s="1391"/>
      <c r="BM3" s="1393"/>
      <c r="BN3" s="1392" t="s">
        <v>169</v>
      </c>
      <c r="BO3" s="1391"/>
      <c r="BP3" s="1391"/>
      <c r="BQ3" s="1393"/>
      <c r="BR3" s="1392" t="s">
        <v>170</v>
      </c>
      <c r="BS3" s="1391"/>
      <c r="BT3" s="1391"/>
      <c r="BU3" s="1393"/>
      <c r="BV3" s="1410" t="s">
        <v>171</v>
      </c>
      <c r="BW3" s="1398"/>
      <c r="BX3" s="1398"/>
      <c r="BY3" s="1411"/>
      <c r="BZ3" s="1392" t="s">
        <v>172</v>
      </c>
      <c r="CA3" s="1391"/>
      <c r="CB3" s="1391"/>
      <c r="CC3" s="1393"/>
      <c r="CD3" s="1392" t="s">
        <v>173</v>
      </c>
      <c r="CE3" s="1391"/>
      <c r="CF3" s="1391"/>
      <c r="CG3" s="1393"/>
      <c r="CH3" s="1392" t="s">
        <v>174</v>
      </c>
      <c r="CI3" s="1391"/>
      <c r="CJ3" s="1391"/>
      <c r="CK3" s="1393"/>
      <c r="CL3" s="1391" t="s">
        <v>175</v>
      </c>
      <c r="CM3" s="1391"/>
      <c r="CN3" s="1391"/>
      <c r="CO3" s="1393"/>
      <c r="CP3" s="1392" t="s">
        <v>1</v>
      </c>
      <c r="CQ3" s="1391"/>
      <c r="CR3" s="1391"/>
      <c r="CS3" s="1393"/>
      <c r="CT3" s="1410" t="s">
        <v>176</v>
      </c>
      <c r="CU3" s="1398"/>
      <c r="CV3" s="1398"/>
      <c r="CW3" s="1411"/>
      <c r="CX3" s="1407" t="s">
        <v>2</v>
      </c>
      <c r="CY3" s="1408"/>
      <c r="CZ3" s="1408"/>
      <c r="DA3" s="1409"/>
    </row>
    <row r="4" spans="1:105" s="443" customFormat="1" ht="15" thickBot="1">
      <c r="A4" s="1400"/>
      <c r="B4" s="524" t="s">
        <v>282</v>
      </c>
      <c r="C4" s="525" t="s">
        <v>283</v>
      </c>
      <c r="D4" s="525" t="s">
        <v>284</v>
      </c>
      <c r="E4" s="525" t="s">
        <v>285</v>
      </c>
      <c r="F4" s="524" t="s">
        <v>282</v>
      </c>
      <c r="G4" s="525" t="s">
        <v>283</v>
      </c>
      <c r="H4" s="525" t="s">
        <v>284</v>
      </c>
      <c r="I4" s="525" t="s">
        <v>285</v>
      </c>
      <c r="J4" s="524" t="s">
        <v>282</v>
      </c>
      <c r="K4" s="525" t="s">
        <v>283</v>
      </c>
      <c r="L4" s="525" t="s">
        <v>284</v>
      </c>
      <c r="M4" s="525" t="s">
        <v>285</v>
      </c>
      <c r="N4" s="524" t="s">
        <v>282</v>
      </c>
      <c r="O4" s="525" t="s">
        <v>283</v>
      </c>
      <c r="P4" s="525" t="s">
        <v>284</v>
      </c>
      <c r="Q4" s="525" t="s">
        <v>285</v>
      </c>
      <c r="R4" s="927" t="s">
        <v>282</v>
      </c>
      <c r="S4" s="928" t="s">
        <v>283</v>
      </c>
      <c r="T4" s="928" t="s">
        <v>284</v>
      </c>
      <c r="U4" s="928" t="s">
        <v>285</v>
      </c>
      <c r="V4" s="524" t="s">
        <v>282</v>
      </c>
      <c r="W4" s="525" t="s">
        <v>283</v>
      </c>
      <c r="X4" s="525" t="s">
        <v>284</v>
      </c>
      <c r="Y4" s="525" t="s">
        <v>285</v>
      </c>
      <c r="Z4" s="524" t="s">
        <v>282</v>
      </c>
      <c r="AA4" s="525" t="s">
        <v>283</v>
      </c>
      <c r="AB4" s="525" t="s">
        <v>284</v>
      </c>
      <c r="AC4" s="525" t="s">
        <v>285</v>
      </c>
      <c r="AD4" s="524" t="s">
        <v>282</v>
      </c>
      <c r="AE4" s="525" t="s">
        <v>283</v>
      </c>
      <c r="AF4" s="525" t="s">
        <v>284</v>
      </c>
      <c r="AG4" s="525" t="s">
        <v>285</v>
      </c>
      <c r="AH4" s="927" t="s">
        <v>282</v>
      </c>
      <c r="AI4" s="928" t="s">
        <v>283</v>
      </c>
      <c r="AJ4" s="928" t="s">
        <v>284</v>
      </c>
      <c r="AK4" s="928" t="s">
        <v>285</v>
      </c>
      <c r="AL4" s="524" t="s">
        <v>282</v>
      </c>
      <c r="AM4" s="525" t="s">
        <v>283</v>
      </c>
      <c r="AN4" s="525" t="s">
        <v>284</v>
      </c>
      <c r="AO4" s="525" t="s">
        <v>285</v>
      </c>
      <c r="AP4" s="524" t="s">
        <v>282</v>
      </c>
      <c r="AQ4" s="525" t="s">
        <v>283</v>
      </c>
      <c r="AR4" s="525" t="s">
        <v>284</v>
      </c>
      <c r="AS4" s="525" t="s">
        <v>285</v>
      </c>
      <c r="AT4" s="524" t="s">
        <v>282</v>
      </c>
      <c r="AU4" s="525" t="s">
        <v>283</v>
      </c>
      <c r="AV4" s="525" t="s">
        <v>284</v>
      </c>
      <c r="AW4" s="525" t="s">
        <v>285</v>
      </c>
      <c r="AX4" s="524" t="s">
        <v>282</v>
      </c>
      <c r="AY4" s="525" t="s">
        <v>283</v>
      </c>
      <c r="AZ4" s="525" t="s">
        <v>284</v>
      </c>
      <c r="BA4" s="525" t="s">
        <v>285</v>
      </c>
      <c r="BB4" s="524" t="s">
        <v>282</v>
      </c>
      <c r="BC4" s="525" t="s">
        <v>283</v>
      </c>
      <c r="BD4" s="525" t="s">
        <v>284</v>
      </c>
      <c r="BE4" s="525" t="s">
        <v>285</v>
      </c>
      <c r="BF4" s="524" t="s">
        <v>282</v>
      </c>
      <c r="BG4" s="525" t="s">
        <v>283</v>
      </c>
      <c r="BH4" s="525" t="s">
        <v>284</v>
      </c>
      <c r="BI4" s="525" t="s">
        <v>285</v>
      </c>
      <c r="BJ4" s="524" t="s">
        <v>282</v>
      </c>
      <c r="BK4" s="525" t="s">
        <v>283</v>
      </c>
      <c r="BL4" s="525" t="s">
        <v>284</v>
      </c>
      <c r="BM4" s="525" t="s">
        <v>285</v>
      </c>
      <c r="BN4" s="524" t="s">
        <v>282</v>
      </c>
      <c r="BO4" s="525" t="s">
        <v>283</v>
      </c>
      <c r="BP4" s="525" t="s">
        <v>284</v>
      </c>
      <c r="BQ4" s="525" t="s">
        <v>285</v>
      </c>
      <c r="BR4" s="524" t="s">
        <v>282</v>
      </c>
      <c r="BS4" s="525" t="s">
        <v>283</v>
      </c>
      <c r="BT4" s="525" t="s">
        <v>284</v>
      </c>
      <c r="BU4" s="525" t="s">
        <v>285</v>
      </c>
      <c r="BV4" s="524" t="s">
        <v>282</v>
      </c>
      <c r="BW4" s="525" t="s">
        <v>283</v>
      </c>
      <c r="BX4" s="525" t="s">
        <v>284</v>
      </c>
      <c r="BY4" s="525" t="s">
        <v>285</v>
      </c>
      <c r="BZ4" s="524" t="s">
        <v>282</v>
      </c>
      <c r="CA4" s="525" t="s">
        <v>283</v>
      </c>
      <c r="CB4" s="525" t="s">
        <v>284</v>
      </c>
      <c r="CC4" s="525" t="s">
        <v>285</v>
      </c>
      <c r="CD4" s="524" t="s">
        <v>282</v>
      </c>
      <c r="CE4" s="525" t="s">
        <v>283</v>
      </c>
      <c r="CF4" s="525" t="s">
        <v>284</v>
      </c>
      <c r="CG4" s="525" t="s">
        <v>285</v>
      </c>
      <c r="CH4" s="524" t="s">
        <v>282</v>
      </c>
      <c r="CI4" s="525" t="s">
        <v>283</v>
      </c>
      <c r="CJ4" s="525" t="s">
        <v>284</v>
      </c>
      <c r="CK4" s="525" t="s">
        <v>285</v>
      </c>
      <c r="CL4" s="524" t="s">
        <v>282</v>
      </c>
      <c r="CM4" s="525" t="s">
        <v>283</v>
      </c>
      <c r="CN4" s="525" t="s">
        <v>284</v>
      </c>
      <c r="CO4" s="525" t="s">
        <v>285</v>
      </c>
      <c r="CP4" s="524" t="s">
        <v>282</v>
      </c>
      <c r="CQ4" s="525" t="s">
        <v>283</v>
      </c>
      <c r="CR4" s="525" t="s">
        <v>284</v>
      </c>
      <c r="CS4" s="526" t="s">
        <v>285</v>
      </c>
      <c r="CT4" s="524" t="s">
        <v>282</v>
      </c>
      <c r="CU4" s="525" t="s">
        <v>283</v>
      </c>
      <c r="CV4" s="525" t="s">
        <v>284</v>
      </c>
      <c r="CW4" s="525" t="s">
        <v>285</v>
      </c>
      <c r="CX4" s="524" t="s">
        <v>282</v>
      </c>
      <c r="CY4" s="525" t="s">
        <v>283</v>
      </c>
      <c r="CZ4" s="525" t="s">
        <v>284</v>
      </c>
      <c r="DA4" s="526" t="s">
        <v>285</v>
      </c>
    </row>
    <row r="5" spans="1:105" s="101" customFormat="1" ht="15" customHeight="1">
      <c r="A5" s="110" t="s">
        <v>3</v>
      </c>
      <c r="B5" s="363">
        <v>3.18</v>
      </c>
      <c r="C5" s="360">
        <v>3.36</v>
      </c>
      <c r="D5" s="360">
        <v>5.6</v>
      </c>
      <c r="E5" s="361">
        <v>11.83</v>
      </c>
      <c r="F5" s="363"/>
      <c r="G5" s="360"/>
      <c r="H5" s="360"/>
      <c r="I5" s="362"/>
      <c r="J5" s="359">
        <v>0.01</v>
      </c>
      <c r="K5" s="360">
        <v>0.06</v>
      </c>
      <c r="L5" s="360">
        <v>0.01</v>
      </c>
      <c r="M5" s="361">
        <v>0.07</v>
      </c>
      <c r="N5" s="359">
        <v>0</v>
      </c>
      <c r="O5" s="360">
        <v>0</v>
      </c>
      <c r="P5" s="360">
        <v>4</v>
      </c>
      <c r="Q5" s="362">
        <v>4</v>
      </c>
      <c r="R5" s="891">
        <v>0.26</v>
      </c>
      <c r="S5" s="892"/>
      <c r="T5" s="892"/>
      <c r="U5" s="1220"/>
      <c r="V5" s="363"/>
      <c r="W5" s="360"/>
      <c r="X5" s="360"/>
      <c r="Y5" s="361"/>
      <c r="Z5" s="359"/>
      <c r="AA5" s="360"/>
      <c r="AB5" s="360"/>
      <c r="AC5" s="362"/>
      <c r="AD5" s="359">
        <v>0.35</v>
      </c>
      <c r="AE5" s="360">
        <v>0.12</v>
      </c>
      <c r="AF5" s="360">
        <v>0.35</v>
      </c>
      <c r="AG5" s="362">
        <v>0.12</v>
      </c>
      <c r="AH5" s="1226"/>
      <c r="AI5" s="919"/>
      <c r="AJ5" s="919"/>
      <c r="AK5" s="920"/>
      <c r="AL5" s="363">
        <v>0.02</v>
      </c>
      <c r="AM5" s="360">
        <v>0.21</v>
      </c>
      <c r="AN5" s="360">
        <v>0.04</v>
      </c>
      <c r="AO5" s="362">
        <v>0.25</v>
      </c>
      <c r="AP5" s="359">
        <v>0.6</v>
      </c>
      <c r="AQ5" s="360">
        <v>0.55</v>
      </c>
      <c r="AR5" s="360">
        <v>0.79</v>
      </c>
      <c r="AS5" s="361">
        <v>15.57</v>
      </c>
      <c r="AT5" s="359">
        <v>1</v>
      </c>
      <c r="AU5" s="360">
        <v>4</v>
      </c>
      <c r="AV5" s="360">
        <v>6</v>
      </c>
      <c r="AW5" s="361">
        <v>4</v>
      </c>
      <c r="AX5" s="359">
        <v>0</v>
      </c>
      <c r="AY5" s="360"/>
      <c r="AZ5" s="360"/>
      <c r="BA5" s="361"/>
      <c r="BB5" s="377"/>
      <c r="BC5" s="395"/>
      <c r="BD5" s="395"/>
      <c r="BE5" s="396"/>
      <c r="BF5" s="363">
        <v>0.0027</v>
      </c>
      <c r="BG5" s="360">
        <v>0</v>
      </c>
      <c r="BH5" s="360">
        <v>0.0057</v>
      </c>
      <c r="BI5" s="362">
        <v>0</v>
      </c>
      <c r="BJ5" s="359">
        <v>1.42</v>
      </c>
      <c r="BK5" s="360">
        <v>4.81</v>
      </c>
      <c r="BL5" s="360">
        <v>1.96</v>
      </c>
      <c r="BM5" s="361">
        <v>4.96</v>
      </c>
      <c r="BN5" s="363">
        <v>0.01</v>
      </c>
      <c r="BO5" s="360">
        <v>0.09</v>
      </c>
      <c r="BP5" s="360">
        <v>0.03</v>
      </c>
      <c r="BQ5" s="362">
        <v>0.11</v>
      </c>
      <c r="BR5" s="359"/>
      <c r="BS5" s="360"/>
      <c r="BT5" s="360"/>
      <c r="BU5" s="361"/>
      <c r="BV5" s="359"/>
      <c r="BW5" s="360"/>
      <c r="BX5" s="360"/>
      <c r="BY5" s="362"/>
      <c r="BZ5" s="941">
        <v>35</v>
      </c>
      <c r="CA5" s="942">
        <v>9</v>
      </c>
      <c r="CB5" s="942">
        <v>50</v>
      </c>
      <c r="CC5" s="943">
        <v>51</v>
      </c>
      <c r="CD5" s="363"/>
      <c r="CE5" s="360"/>
      <c r="CF5" s="360"/>
      <c r="CG5" s="361"/>
      <c r="CH5" s="359">
        <v>0.0005</v>
      </c>
      <c r="CI5" s="360">
        <v>0.0065</v>
      </c>
      <c r="CJ5" s="360">
        <v>0.0005</v>
      </c>
      <c r="CK5" s="362">
        <v>0.0073</v>
      </c>
      <c r="CL5" s="891">
        <v>2.17</v>
      </c>
      <c r="CM5" s="892">
        <v>0.19</v>
      </c>
      <c r="CN5" s="919">
        <v>3.39</v>
      </c>
      <c r="CO5" s="920">
        <v>2.82</v>
      </c>
      <c r="CP5" s="356">
        <f>SUM(B5+F5+J5+N5+R5+V5+Z5+AD5+AH5+AL5+AP5+AT5+AX5+AD5+BF5+BJ5+BN5+BR5+BV5+BZ5+CD5+CH5+B5)</f>
        <v>45.3832</v>
      </c>
      <c r="CQ5" s="950">
        <f>SUM(C5+G5+K5+O5+S5+W5+AA5+AE5+AI5+AM5+AQ5+AU5+AY5+AE5+BG5+BK5+BO5+BS5+BW5+CA5+CE5+CI5+C5)</f>
        <v>25.6865</v>
      </c>
      <c r="CR5" s="950">
        <f>SUM(D5+H5+L5+P5+T5+X5+AB5+AF5+AJ5+AN5+AR5+AV5+AZ5+AF5+BH5+BL5+BP5+BT5+BX5+CB5+CF5+CJ5+D5)</f>
        <v>74.7362</v>
      </c>
      <c r="CS5" s="1231">
        <f>SUM(E5+I5+M5+Q5+U5+Y5+AC5+AG5+AK5+AO5+AS5+AW5+BA5+AG5+BI5+BM5+BQ5+BU5+BY5+CC5+CG5+CK5+E5)</f>
        <v>103.8673</v>
      </c>
      <c r="CT5" s="359"/>
      <c r="CU5" s="360"/>
      <c r="CV5" s="360"/>
      <c r="CW5" s="361"/>
      <c r="CX5" s="356">
        <f>CP5+CT5</f>
        <v>45.3832</v>
      </c>
      <c r="CY5" s="357">
        <f>CQ5+CU5</f>
        <v>25.6865</v>
      </c>
      <c r="CZ5" s="357">
        <f>CR5+CV5</f>
        <v>74.7362</v>
      </c>
      <c r="DA5" s="358">
        <f>CS5+CW5</f>
        <v>103.8673</v>
      </c>
    </row>
    <row r="6" spans="1:105" s="101" customFormat="1" ht="14.25">
      <c r="A6" s="110" t="s">
        <v>4</v>
      </c>
      <c r="B6" s="36">
        <v>1.88</v>
      </c>
      <c r="C6" s="8">
        <v>12.85</v>
      </c>
      <c r="D6" s="360">
        <v>10.9</v>
      </c>
      <c r="E6" s="361">
        <v>21.53</v>
      </c>
      <c r="F6" s="36"/>
      <c r="G6" s="8"/>
      <c r="H6" s="8"/>
      <c r="I6" s="102"/>
      <c r="J6" s="7"/>
      <c r="K6" s="8"/>
      <c r="L6" s="360"/>
      <c r="M6" s="361"/>
      <c r="N6" s="7">
        <v>136</v>
      </c>
      <c r="O6" s="8">
        <v>90</v>
      </c>
      <c r="P6" s="360">
        <v>278</v>
      </c>
      <c r="Q6" s="362">
        <v>139</v>
      </c>
      <c r="R6" s="376">
        <v>0</v>
      </c>
      <c r="S6" s="393">
        <v>0.18</v>
      </c>
      <c r="T6" s="393">
        <v>0.19</v>
      </c>
      <c r="U6" s="394">
        <v>0.18</v>
      </c>
      <c r="V6" s="36">
        <v>17.84</v>
      </c>
      <c r="W6" s="8">
        <v>7.66</v>
      </c>
      <c r="X6" s="8">
        <v>93.54</v>
      </c>
      <c r="Y6" s="9">
        <v>63.3</v>
      </c>
      <c r="Z6" s="7">
        <v>0.001</v>
      </c>
      <c r="AA6" s="8">
        <v>0.03</v>
      </c>
      <c r="AB6" s="8">
        <v>0.06</v>
      </c>
      <c r="AC6" s="102">
        <v>0.2</v>
      </c>
      <c r="AD6" s="7">
        <v>1.88</v>
      </c>
      <c r="AE6" s="8"/>
      <c r="AF6" s="8">
        <v>1.88</v>
      </c>
      <c r="AG6" s="102"/>
      <c r="AH6" s="7">
        <v>5.29</v>
      </c>
      <c r="AI6" s="393">
        <v>0.04</v>
      </c>
      <c r="AJ6" s="8">
        <v>5.34</v>
      </c>
      <c r="AK6" s="9">
        <v>0.05</v>
      </c>
      <c r="AL6" s="36">
        <v>17.73</v>
      </c>
      <c r="AM6" s="8">
        <v>11.11</v>
      </c>
      <c r="AN6" s="360">
        <v>30.24</v>
      </c>
      <c r="AO6" s="362">
        <v>16.7</v>
      </c>
      <c r="AP6" s="7">
        <v>321.66</v>
      </c>
      <c r="AQ6" s="360">
        <v>220</v>
      </c>
      <c r="AR6" s="8">
        <v>579.08</v>
      </c>
      <c r="AS6" s="361">
        <v>401.27</v>
      </c>
      <c r="AT6" s="7">
        <v>186</v>
      </c>
      <c r="AU6" s="8">
        <v>22</v>
      </c>
      <c r="AV6" s="360">
        <v>327</v>
      </c>
      <c r="AW6" s="361">
        <v>43</v>
      </c>
      <c r="AX6" s="93">
        <v>32.24</v>
      </c>
      <c r="AY6" s="94">
        <v>26.33</v>
      </c>
      <c r="AZ6" s="94">
        <v>60.8</v>
      </c>
      <c r="BA6" s="655">
        <v>42.92</v>
      </c>
      <c r="BB6" s="376">
        <v>43.16</v>
      </c>
      <c r="BC6" s="393">
        <v>28.84</v>
      </c>
      <c r="BD6" s="393">
        <v>70.74</v>
      </c>
      <c r="BE6" s="394">
        <v>41.83</v>
      </c>
      <c r="BF6" s="36">
        <v>32.72</v>
      </c>
      <c r="BG6" s="8">
        <v>6.68</v>
      </c>
      <c r="BH6" s="360">
        <v>78.34</v>
      </c>
      <c r="BI6" s="362">
        <v>12.23</v>
      </c>
      <c r="BJ6" s="7">
        <v>67.78</v>
      </c>
      <c r="BK6" s="8">
        <v>77.62</v>
      </c>
      <c r="BL6" s="360">
        <v>130.12</v>
      </c>
      <c r="BM6" s="361">
        <v>139.94</v>
      </c>
      <c r="BN6" s="36">
        <v>87.3</v>
      </c>
      <c r="BO6" s="8">
        <v>37.68</v>
      </c>
      <c r="BP6" s="8">
        <v>145.29</v>
      </c>
      <c r="BQ6" s="102">
        <v>64.38</v>
      </c>
      <c r="BR6" s="7"/>
      <c r="BS6" s="8"/>
      <c r="BT6" s="8"/>
      <c r="BU6" s="9"/>
      <c r="BV6" s="109"/>
      <c r="BW6" s="8"/>
      <c r="BX6" s="8"/>
      <c r="BY6" s="102"/>
      <c r="BZ6" s="944">
        <v>580</v>
      </c>
      <c r="CA6" s="937">
        <v>437</v>
      </c>
      <c r="CB6" s="937">
        <v>1120</v>
      </c>
      <c r="CC6" s="945">
        <v>845</v>
      </c>
      <c r="CD6" s="936"/>
      <c r="CE6" s="103">
        <v>0.01</v>
      </c>
      <c r="CF6" s="103"/>
      <c r="CG6" s="104">
        <v>0.01</v>
      </c>
      <c r="CH6" s="105">
        <v>27.97</v>
      </c>
      <c r="CI6" s="106">
        <v>20.37</v>
      </c>
      <c r="CJ6" s="106">
        <v>48.84</v>
      </c>
      <c r="CK6" s="890">
        <v>31.27</v>
      </c>
      <c r="CL6" s="376">
        <v>0.002</v>
      </c>
      <c r="CM6" s="393">
        <v>0.01</v>
      </c>
      <c r="CN6" s="951">
        <v>0.003</v>
      </c>
      <c r="CO6" s="1">
        <v>0.01</v>
      </c>
      <c r="CP6" s="356">
        <f aca="true" t="shared" si="0" ref="CP6:CP12">SUM(B6+F6+J6+N6+R6+V6+Z6+AD6+AH6+AL6+AP6+AT6+AX6+AD6+BF6+BJ6+BN6+BR6+BV6+BZ6+CD6+CH6+B6)</f>
        <v>1520.0510000000002</v>
      </c>
      <c r="CQ6" s="950">
        <f aca="true" t="shared" si="1" ref="CQ6:CQ12">SUM(C6+G6+K6+O6+S6+W6+AA6+AE6+AI6+AM6+AQ6+AU6+AY6+AE6+BG6+BK6+BO6+BS6+BW6+CA6+CE6+CI6+C6)</f>
        <v>982.41</v>
      </c>
      <c r="CR6" s="950">
        <f aca="true" t="shared" si="2" ref="CR6:CR12">SUM(D6+H6+L6+P6+T6+X6+AB6+AF6+AJ6+AN6+AR6+AV6+AZ6+AF6+BH6+BL6+BP6+BT6+BX6+CB6+CF6+CJ6+D6)</f>
        <v>2922.4</v>
      </c>
      <c r="CS6" s="1231">
        <f aca="true" t="shared" si="3" ref="CS6:CS12">SUM(E6+I6+M6+Q6+U6+Y6+AC6+AG6+AK6+AO6+AS6+AW6+BA6+AG6+BI6+BM6+BQ6+BU6+BY6+CC6+CG6+CK6+E6)</f>
        <v>1842.5099999999998</v>
      </c>
      <c r="CT6" s="105"/>
      <c r="CU6" s="106"/>
      <c r="CV6" s="360"/>
      <c r="CW6" s="361"/>
      <c r="CX6" s="89">
        <f aca="true" t="shared" si="4" ref="CX6:CX14">CP6+CT6</f>
        <v>1520.0510000000002</v>
      </c>
      <c r="CY6" s="43">
        <f aca="true" t="shared" si="5" ref="CY6:CY14">CQ6+CU6</f>
        <v>982.41</v>
      </c>
      <c r="CZ6" s="43">
        <f aca="true" t="shared" si="6" ref="CZ6:CZ14">CR6+CV6</f>
        <v>2922.4</v>
      </c>
      <c r="DA6" s="100">
        <f aca="true" t="shared" si="7" ref="DA6:DA14">CS6+CW6</f>
        <v>1842.5099999999998</v>
      </c>
    </row>
    <row r="7" spans="1:105" s="101" customFormat="1" ht="14.25">
      <c r="A7" s="110" t="s">
        <v>5</v>
      </c>
      <c r="B7" s="36">
        <v>25.25</v>
      </c>
      <c r="C7" s="8">
        <v>1.41</v>
      </c>
      <c r="D7" s="360">
        <v>33.8</v>
      </c>
      <c r="E7" s="361">
        <v>1.78</v>
      </c>
      <c r="F7" s="36"/>
      <c r="G7" s="8"/>
      <c r="H7" s="8"/>
      <c r="I7" s="102"/>
      <c r="J7" s="7"/>
      <c r="K7" s="8"/>
      <c r="L7" s="360"/>
      <c r="M7" s="361"/>
      <c r="N7" s="7">
        <v>96</v>
      </c>
      <c r="O7" s="8">
        <v>129</v>
      </c>
      <c r="P7" s="360">
        <v>199</v>
      </c>
      <c r="Q7" s="362">
        <v>228</v>
      </c>
      <c r="R7" s="376"/>
      <c r="S7" s="393"/>
      <c r="T7" s="393">
        <v>0.44</v>
      </c>
      <c r="U7" s="394"/>
      <c r="V7" s="36">
        <v>2.62</v>
      </c>
      <c r="W7" s="8">
        <v>2.6</v>
      </c>
      <c r="X7" s="8">
        <v>4.96</v>
      </c>
      <c r="Y7" s="9">
        <v>4.36</v>
      </c>
      <c r="Z7" s="7">
        <v>29.02</v>
      </c>
      <c r="AA7" s="8">
        <v>163.84</v>
      </c>
      <c r="AB7" s="8">
        <v>53.13</v>
      </c>
      <c r="AC7" s="102">
        <v>334.17</v>
      </c>
      <c r="AD7" s="7"/>
      <c r="AE7" s="8"/>
      <c r="AF7" s="8"/>
      <c r="AG7" s="102"/>
      <c r="AH7" s="7"/>
      <c r="AI7" s="393"/>
      <c r="AJ7" s="8"/>
      <c r="AK7" s="9"/>
      <c r="AL7" s="36">
        <v>0.05</v>
      </c>
      <c r="AM7" s="8"/>
      <c r="AN7" s="360">
        <v>0.13</v>
      </c>
      <c r="AO7" s="362"/>
      <c r="AP7" s="7">
        <v>355.36</v>
      </c>
      <c r="AQ7" s="360">
        <v>315.37</v>
      </c>
      <c r="AR7" s="8">
        <v>650.08</v>
      </c>
      <c r="AS7" s="361">
        <v>544.16</v>
      </c>
      <c r="AT7" s="7">
        <v>22</v>
      </c>
      <c r="AU7" s="8">
        <v>19</v>
      </c>
      <c r="AV7" s="360">
        <v>36</v>
      </c>
      <c r="AW7" s="361">
        <v>21</v>
      </c>
      <c r="AX7" s="93"/>
      <c r="AY7" s="94"/>
      <c r="AZ7" s="94"/>
      <c r="BA7" s="655"/>
      <c r="BB7" s="376"/>
      <c r="BC7" s="393"/>
      <c r="BD7" s="393"/>
      <c r="BE7" s="394"/>
      <c r="BF7" s="36">
        <v>32.38</v>
      </c>
      <c r="BG7" s="8">
        <v>23.43</v>
      </c>
      <c r="BH7" s="360">
        <v>69.23</v>
      </c>
      <c r="BI7" s="362">
        <v>34.14</v>
      </c>
      <c r="BJ7" s="7"/>
      <c r="BK7" s="8"/>
      <c r="BL7" s="360"/>
      <c r="BM7" s="361"/>
      <c r="BN7" s="36">
        <v>0.0007</v>
      </c>
      <c r="BO7" s="8"/>
      <c r="BP7" s="8">
        <v>0.001</v>
      </c>
      <c r="BQ7" s="102"/>
      <c r="BR7" s="7"/>
      <c r="BS7" s="8"/>
      <c r="BT7" s="8"/>
      <c r="BU7" s="9"/>
      <c r="BV7" s="109"/>
      <c r="BW7" s="8"/>
      <c r="BX7" s="8"/>
      <c r="BY7" s="102"/>
      <c r="BZ7" s="944">
        <v>2</v>
      </c>
      <c r="CA7" s="937">
        <v>2</v>
      </c>
      <c r="CB7" s="937">
        <v>7</v>
      </c>
      <c r="CC7" s="945">
        <v>4</v>
      </c>
      <c r="CD7" s="936">
        <v>26.87</v>
      </c>
      <c r="CE7" s="103">
        <v>46.5</v>
      </c>
      <c r="CF7" s="103">
        <v>51.56</v>
      </c>
      <c r="CG7" s="104">
        <v>85.03</v>
      </c>
      <c r="CH7" s="105"/>
      <c r="CI7" s="106"/>
      <c r="CJ7" s="106"/>
      <c r="CK7" s="890"/>
      <c r="CL7" s="376"/>
      <c r="CM7" s="393"/>
      <c r="CN7" s="951"/>
      <c r="CO7" s="1">
        <v>0.002</v>
      </c>
      <c r="CP7" s="356">
        <f t="shared" si="0"/>
        <v>616.8007000000001</v>
      </c>
      <c r="CQ7" s="950">
        <f t="shared" si="1"/>
        <v>704.56</v>
      </c>
      <c r="CR7" s="950">
        <f t="shared" si="2"/>
        <v>1139.1309999999999</v>
      </c>
      <c r="CS7" s="1231">
        <f t="shared" si="3"/>
        <v>1258.42</v>
      </c>
      <c r="CT7" s="105"/>
      <c r="CU7" s="106"/>
      <c r="CV7" s="360"/>
      <c r="CW7" s="361"/>
      <c r="CX7" s="89">
        <f t="shared" si="4"/>
        <v>616.8007000000001</v>
      </c>
      <c r="CY7" s="43">
        <f t="shared" si="5"/>
        <v>704.56</v>
      </c>
      <c r="CZ7" s="43">
        <f t="shared" si="6"/>
        <v>1139.1309999999999</v>
      </c>
      <c r="DA7" s="100">
        <f t="shared" si="7"/>
        <v>1258.42</v>
      </c>
    </row>
    <row r="8" spans="1:105" s="101" customFormat="1" ht="14.25">
      <c r="A8" s="110" t="s">
        <v>6</v>
      </c>
      <c r="B8" s="36">
        <v>24.69</v>
      </c>
      <c r="C8" s="8">
        <v>50.54</v>
      </c>
      <c r="D8" s="360">
        <v>48.24</v>
      </c>
      <c r="E8" s="361">
        <v>66.53</v>
      </c>
      <c r="F8" s="36">
        <v>2.13</v>
      </c>
      <c r="G8" s="8">
        <v>0.44</v>
      </c>
      <c r="H8" s="8">
        <v>5.39</v>
      </c>
      <c r="I8" s="102">
        <v>2.78</v>
      </c>
      <c r="J8" s="7">
        <v>1.66</v>
      </c>
      <c r="K8" s="8">
        <v>2.43</v>
      </c>
      <c r="L8" s="360">
        <v>3.95</v>
      </c>
      <c r="M8" s="361">
        <v>8.1</v>
      </c>
      <c r="N8" s="7">
        <v>14</v>
      </c>
      <c r="O8" s="8">
        <v>18</v>
      </c>
      <c r="P8" s="360">
        <v>27</v>
      </c>
      <c r="Q8" s="362">
        <v>27</v>
      </c>
      <c r="R8" s="376"/>
      <c r="S8" s="393"/>
      <c r="T8" s="393"/>
      <c r="U8" s="394"/>
      <c r="V8" s="36"/>
      <c r="W8" s="8">
        <v>0.59</v>
      </c>
      <c r="X8" s="8">
        <v>0.2</v>
      </c>
      <c r="Y8" s="9">
        <v>1.12</v>
      </c>
      <c r="Z8" s="7">
        <v>11.06</v>
      </c>
      <c r="AA8" s="8">
        <v>70.18</v>
      </c>
      <c r="AB8" s="8">
        <v>21.14</v>
      </c>
      <c r="AC8" s="102">
        <v>127.8</v>
      </c>
      <c r="AD8" s="7">
        <v>2.71</v>
      </c>
      <c r="AE8" s="8">
        <v>0.93</v>
      </c>
      <c r="AF8" s="8">
        <v>3.88</v>
      </c>
      <c r="AG8" s="102">
        <v>2.12</v>
      </c>
      <c r="AH8" s="7">
        <v>11.22</v>
      </c>
      <c r="AI8" s="393">
        <v>10.17</v>
      </c>
      <c r="AJ8" s="8">
        <v>22.13</v>
      </c>
      <c r="AK8" s="9">
        <v>27.55</v>
      </c>
      <c r="AL8" s="36">
        <v>2.29</v>
      </c>
      <c r="AM8" s="8">
        <v>1.78</v>
      </c>
      <c r="AN8" s="360">
        <v>7.59</v>
      </c>
      <c r="AO8" s="362">
        <v>6.82</v>
      </c>
      <c r="AP8" s="7">
        <v>59.37</v>
      </c>
      <c r="AQ8" s="360">
        <v>35.22</v>
      </c>
      <c r="AR8" s="8">
        <v>105.88</v>
      </c>
      <c r="AS8" s="361">
        <v>82.63</v>
      </c>
      <c r="AT8" s="7">
        <v>65</v>
      </c>
      <c r="AU8" s="8">
        <v>18</v>
      </c>
      <c r="AV8" s="360">
        <v>127</v>
      </c>
      <c r="AW8" s="361">
        <v>39</v>
      </c>
      <c r="AX8" s="93"/>
      <c r="AY8" s="94"/>
      <c r="AZ8" s="94"/>
      <c r="BA8" s="655"/>
      <c r="BB8" s="376">
        <v>3.86</v>
      </c>
      <c r="BC8" s="393">
        <v>10.78</v>
      </c>
      <c r="BD8" s="393">
        <v>8.6</v>
      </c>
      <c r="BE8" s="394">
        <v>17.45</v>
      </c>
      <c r="BF8" s="36">
        <v>25.2</v>
      </c>
      <c r="BG8" s="8">
        <v>34.69</v>
      </c>
      <c r="BH8" s="360">
        <v>56.47</v>
      </c>
      <c r="BI8" s="362">
        <v>67.49</v>
      </c>
      <c r="BJ8" s="7">
        <v>10.44</v>
      </c>
      <c r="BK8" s="8">
        <v>5.56</v>
      </c>
      <c r="BL8" s="360">
        <v>19.52</v>
      </c>
      <c r="BM8" s="361">
        <v>17.26</v>
      </c>
      <c r="BN8" s="36">
        <v>19.4</v>
      </c>
      <c r="BO8" s="8">
        <v>10.61</v>
      </c>
      <c r="BP8" s="8">
        <v>36.12</v>
      </c>
      <c r="BQ8" s="102">
        <v>15.54</v>
      </c>
      <c r="BR8" s="7">
        <v>0.07</v>
      </c>
      <c r="BS8" s="8">
        <v>0.07</v>
      </c>
      <c r="BT8" s="8">
        <v>0.01</v>
      </c>
      <c r="BU8" s="9">
        <v>0.12</v>
      </c>
      <c r="BV8" s="109"/>
      <c r="BW8" s="8"/>
      <c r="BX8" s="8"/>
      <c r="BY8" s="102"/>
      <c r="BZ8" s="944">
        <v>8</v>
      </c>
      <c r="CA8" s="937">
        <v>8</v>
      </c>
      <c r="CB8" s="937">
        <v>19</v>
      </c>
      <c r="CC8" s="945">
        <v>14</v>
      </c>
      <c r="CD8" s="936">
        <v>0.42</v>
      </c>
      <c r="CE8" s="103">
        <v>0.64</v>
      </c>
      <c r="CF8" s="103">
        <v>0.77</v>
      </c>
      <c r="CG8" s="104">
        <v>1.62</v>
      </c>
      <c r="CH8" s="105">
        <v>0.1</v>
      </c>
      <c r="CI8" s="106">
        <v>0.16</v>
      </c>
      <c r="CJ8" s="106">
        <v>0.25</v>
      </c>
      <c r="CK8" s="890">
        <v>0.31</v>
      </c>
      <c r="CL8" s="376">
        <v>2.64</v>
      </c>
      <c r="CM8" s="393">
        <v>0.13</v>
      </c>
      <c r="CN8" s="951">
        <v>10.21</v>
      </c>
      <c r="CO8" s="1">
        <v>0.2</v>
      </c>
      <c r="CP8" s="356">
        <f t="shared" si="0"/>
        <v>285.1600000000001</v>
      </c>
      <c r="CQ8" s="950">
        <f t="shared" si="1"/>
        <v>319.48</v>
      </c>
      <c r="CR8" s="950">
        <f t="shared" si="2"/>
        <v>556.66</v>
      </c>
      <c r="CS8" s="1231">
        <f t="shared" si="3"/>
        <v>576.44</v>
      </c>
      <c r="CT8" s="105"/>
      <c r="CU8" s="106"/>
      <c r="CV8" s="360"/>
      <c r="CW8" s="361"/>
      <c r="CX8" s="89">
        <f t="shared" si="4"/>
        <v>285.1600000000001</v>
      </c>
      <c r="CY8" s="43">
        <f t="shared" si="5"/>
        <v>319.48</v>
      </c>
      <c r="CZ8" s="43">
        <f t="shared" si="6"/>
        <v>556.66</v>
      </c>
      <c r="DA8" s="100">
        <f t="shared" si="7"/>
        <v>576.44</v>
      </c>
    </row>
    <row r="9" spans="1:105" s="101" customFormat="1" ht="14.25">
      <c r="A9" s="110" t="s">
        <v>7</v>
      </c>
      <c r="B9" s="36"/>
      <c r="C9" s="8"/>
      <c r="D9" s="360"/>
      <c r="E9" s="361"/>
      <c r="F9" s="36"/>
      <c r="G9" s="8"/>
      <c r="H9" s="8"/>
      <c r="I9" s="102"/>
      <c r="J9" s="7"/>
      <c r="K9" s="8"/>
      <c r="L9" s="360"/>
      <c r="M9" s="361"/>
      <c r="N9" s="7">
        <v>16</v>
      </c>
      <c r="O9" s="8">
        <v>3</v>
      </c>
      <c r="P9" s="360">
        <v>31</v>
      </c>
      <c r="Q9" s="362">
        <v>5</v>
      </c>
      <c r="R9" s="376"/>
      <c r="S9" s="393"/>
      <c r="T9" s="393"/>
      <c r="U9" s="394"/>
      <c r="V9" s="36"/>
      <c r="W9" s="8"/>
      <c r="X9" s="8"/>
      <c r="Y9" s="9"/>
      <c r="Z9" s="7">
        <v>5.46</v>
      </c>
      <c r="AA9" s="8">
        <v>1.4</v>
      </c>
      <c r="AB9" s="8">
        <v>10.07</v>
      </c>
      <c r="AC9" s="102">
        <v>1.4</v>
      </c>
      <c r="AD9" s="7"/>
      <c r="AE9" s="8"/>
      <c r="AF9" s="8"/>
      <c r="AG9" s="102"/>
      <c r="AH9" s="7"/>
      <c r="AI9" s="393"/>
      <c r="AJ9" s="8"/>
      <c r="AK9" s="9"/>
      <c r="AL9" s="36"/>
      <c r="AM9" s="8"/>
      <c r="AN9" s="360"/>
      <c r="AO9" s="362"/>
      <c r="AP9" s="7">
        <v>0.98</v>
      </c>
      <c r="AQ9" s="360">
        <v>0.24</v>
      </c>
      <c r="AR9" s="8">
        <v>1.93</v>
      </c>
      <c r="AS9" s="361">
        <v>3.1</v>
      </c>
      <c r="AT9" s="7"/>
      <c r="AU9" s="8"/>
      <c r="AV9" s="360"/>
      <c r="AW9" s="361"/>
      <c r="AX9" s="93"/>
      <c r="AY9" s="94"/>
      <c r="AZ9" s="94"/>
      <c r="BA9" s="655"/>
      <c r="BB9" s="376"/>
      <c r="BC9" s="393"/>
      <c r="BD9" s="393"/>
      <c r="BE9" s="394"/>
      <c r="BF9" s="36">
        <v>25.74</v>
      </c>
      <c r="BG9" s="8">
        <v>15.78</v>
      </c>
      <c r="BH9" s="360">
        <v>52.25</v>
      </c>
      <c r="BI9" s="362">
        <v>26.79</v>
      </c>
      <c r="BJ9" s="7"/>
      <c r="BK9" s="8"/>
      <c r="BL9" s="360"/>
      <c r="BM9" s="361"/>
      <c r="BN9" s="36"/>
      <c r="BO9" s="8"/>
      <c r="BP9" s="8"/>
      <c r="BQ9" s="102"/>
      <c r="BR9" s="7"/>
      <c r="BS9" s="8"/>
      <c r="BT9" s="8"/>
      <c r="BU9" s="9"/>
      <c r="BV9" s="109"/>
      <c r="BW9" s="8"/>
      <c r="BX9" s="8"/>
      <c r="BY9" s="102"/>
      <c r="BZ9" s="946"/>
      <c r="CA9" s="938"/>
      <c r="CB9" s="937"/>
      <c r="CC9" s="945"/>
      <c r="CD9" s="936"/>
      <c r="CE9" s="103"/>
      <c r="CF9" s="103"/>
      <c r="CG9" s="104"/>
      <c r="CH9" s="105"/>
      <c r="CI9" s="106"/>
      <c r="CJ9" s="106"/>
      <c r="CK9" s="890"/>
      <c r="CL9" s="376"/>
      <c r="CM9" s="393"/>
      <c r="CN9" s="951"/>
      <c r="CO9" s="1"/>
      <c r="CP9" s="356">
        <f t="shared" si="0"/>
        <v>48.18</v>
      </c>
      <c r="CQ9" s="950">
        <f t="shared" si="1"/>
        <v>20.42</v>
      </c>
      <c r="CR9" s="950">
        <f t="shared" si="2"/>
        <v>95.25</v>
      </c>
      <c r="CS9" s="1231">
        <f t="shared" si="3"/>
        <v>36.29</v>
      </c>
      <c r="CT9" s="105"/>
      <c r="CU9" s="106"/>
      <c r="CV9" s="360"/>
      <c r="CW9" s="361"/>
      <c r="CX9" s="89">
        <f t="shared" si="4"/>
        <v>48.18</v>
      </c>
      <c r="CY9" s="43">
        <f t="shared" si="5"/>
        <v>20.42</v>
      </c>
      <c r="CZ9" s="43">
        <f t="shared" si="6"/>
        <v>95.25</v>
      </c>
      <c r="DA9" s="100">
        <f t="shared" si="7"/>
        <v>36.29</v>
      </c>
    </row>
    <row r="10" spans="1:105" s="101" customFormat="1" ht="14.25">
      <c r="A10" s="110" t="s">
        <v>8</v>
      </c>
      <c r="B10" s="36">
        <v>436.26</v>
      </c>
      <c r="C10" s="8">
        <v>587.98</v>
      </c>
      <c r="D10" s="360">
        <v>580.43</v>
      </c>
      <c r="E10" s="361">
        <v>947.39</v>
      </c>
      <c r="F10" s="36">
        <v>1.99</v>
      </c>
      <c r="G10" s="8">
        <v>4.12</v>
      </c>
      <c r="H10" s="8">
        <v>2.77</v>
      </c>
      <c r="I10" s="102">
        <v>5.07</v>
      </c>
      <c r="J10" s="7">
        <v>22.99</v>
      </c>
      <c r="K10" s="8">
        <v>5</v>
      </c>
      <c r="L10" s="360">
        <v>39.88</v>
      </c>
      <c r="M10" s="361">
        <v>20</v>
      </c>
      <c r="N10" s="7">
        <v>509</v>
      </c>
      <c r="O10" s="8">
        <v>611</v>
      </c>
      <c r="P10" s="360">
        <v>901</v>
      </c>
      <c r="Q10" s="362">
        <v>873</v>
      </c>
      <c r="R10" s="376">
        <v>61</v>
      </c>
      <c r="S10" s="393">
        <v>70.32</v>
      </c>
      <c r="T10" s="393">
        <v>120.65</v>
      </c>
      <c r="U10" s="394">
        <v>134.08</v>
      </c>
      <c r="V10" s="36">
        <v>22.71</v>
      </c>
      <c r="W10" s="8">
        <v>91.2</v>
      </c>
      <c r="X10" s="8">
        <v>195.33</v>
      </c>
      <c r="Y10" s="9">
        <v>173.66</v>
      </c>
      <c r="Z10" s="7">
        <v>64.65</v>
      </c>
      <c r="AA10" s="8">
        <v>78.51</v>
      </c>
      <c r="AB10" s="8">
        <v>128.44</v>
      </c>
      <c r="AC10" s="102">
        <v>136.98</v>
      </c>
      <c r="AD10" s="7">
        <v>3.07</v>
      </c>
      <c r="AE10" s="8">
        <v>18.11</v>
      </c>
      <c r="AF10" s="8">
        <v>11.13</v>
      </c>
      <c r="AG10" s="102">
        <v>35.7</v>
      </c>
      <c r="AH10" s="7">
        <v>6.5</v>
      </c>
      <c r="AI10" s="393">
        <v>10.78</v>
      </c>
      <c r="AJ10" s="8">
        <v>7.88</v>
      </c>
      <c r="AK10" s="9">
        <v>13.21</v>
      </c>
      <c r="AL10" s="36">
        <v>96</v>
      </c>
      <c r="AM10" s="8">
        <v>66.74</v>
      </c>
      <c r="AN10" s="360">
        <v>170.85</v>
      </c>
      <c r="AO10" s="362">
        <v>108.53</v>
      </c>
      <c r="AP10" s="7">
        <v>1335.8</v>
      </c>
      <c r="AQ10" s="360">
        <v>1181.57</v>
      </c>
      <c r="AR10" s="8">
        <v>2724.3</v>
      </c>
      <c r="AS10" s="361">
        <v>2148.44</v>
      </c>
      <c r="AT10" s="7">
        <v>605</v>
      </c>
      <c r="AU10" s="8">
        <v>405</v>
      </c>
      <c r="AV10" s="360">
        <v>1137</v>
      </c>
      <c r="AW10" s="361">
        <v>639</v>
      </c>
      <c r="AX10" s="93">
        <v>2.32</v>
      </c>
      <c r="AY10" s="94">
        <v>1.23</v>
      </c>
      <c r="AZ10" s="94">
        <v>3.82</v>
      </c>
      <c r="BA10" s="655">
        <v>2.47</v>
      </c>
      <c r="BB10" s="376">
        <v>161.41</v>
      </c>
      <c r="BC10" s="393">
        <v>365.68</v>
      </c>
      <c r="BD10" s="393">
        <v>433.45</v>
      </c>
      <c r="BE10" s="394">
        <v>629.17</v>
      </c>
      <c r="BF10" s="107">
        <v>468.2</v>
      </c>
      <c r="BG10" s="108">
        <v>367.66</v>
      </c>
      <c r="BH10" s="360">
        <v>965.82</v>
      </c>
      <c r="BI10" s="362">
        <v>688.87</v>
      </c>
      <c r="BJ10" s="7">
        <v>18.13</v>
      </c>
      <c r="BK10" s="8">
        <v>7.26</v>
      </c>
      <c r="BL10" s="360">
        <v>31.2</v>
      </c>
      <c r="BM10" s="361">
        <v>22.62</v>
      </c>
      <c r="BN10" s="36">
        <v>7.95</v>
      </c>
      <c r="BO10" s="8">
        <v>4.93</v>
      </c>
      <c r="BP10" s="8">
        <v>15.9</v>
      </c>
      <c r="BQ10" s="102">
        <v>9.73</v>
      </c>
      <c r="BR10" s="7">
        <v>22.08</v>
      </c>
      <c r="BS10" s="8">
        <v>35.96</v>
      </c>
      <c r="BT10" s="8">
        <v>26.09</v>
      </c>
      <c r="BU10" s="9">
        <v>56.7</v>
      </c>
      <c r="BV10" s="109"/>
      <c r="BW10" s="8"/>
      <c r="BX10" s="8"/>
      <c r="BY10" s="102"/>
      <c r="BZ10" s="944">
        <v>1061</v>
      </c>
      <c r="CA10" s="937">
        <v>648</v>
      </c>
      <c r="CB10" s="937">
        <v>1772</v>
      </c>
      <c r="CC10" s="945">
        <v>941</v>
      </c>
      <c r="CD10" s="936">
        <v>23.87</v>
      </c>
      <c r="CE10" s="103">
        <v>34.4</v>
      </c>
      <c r="CF10" s="103">
        <v>50.69</v>
      </c>
      <c r="CG10" s="104">
        <v>62.4</v>
      </c>
      <c r="CH10" s="105">
        <v>1.63</v>
      </c>
      <c r="CI10" s="106">
        <v>0.08</v>
      </c>
      <c r="CJ10" s="106">
        <v>1.71</v>
      </c>
      <c r="CK10" s="890">
        <v>0.15</v>
      </c>
      <c r="CL10" s="376">
        <v>42.81</v>
      </c>
      <c r="CM10" s="393">
        <v>24.99</v>
      </c>
      <c r="CN10" s="951">
        <v>56.36</v>
      </c>
      <c r="CO10" s="1">
        <v>44.81</v>
      </c>
      <c r="CP10" s="356">
        <f t="shared" si="0"/>
        <v>5209.4800000000005</v>
      </c>
      <c r="CQ10" s="950">
        <f t="shared" si="1"/>
        <v>4835.939999999999</v>
      </c>
      <c r="CR10" s="950">
        <f t="shared" si="2"/>
        <v>9478.449999999999</v>
      </c>
      <c r="CS10" s="1231">
        <f t="shared" si="3"/>
        <v>8002.089999999998</v>
      </c>
      <c r="CT10" s="7"/>
      <c r="CU10" s="8"/>
      <c r="CV10" s="360"/>
      <c r="CW10" s="361"/>
      <c r="CX10" s="89">
        <f t="shared" si="4"/>
        <v>5209.4800000000005</v>
      </c>
      <c r="CY10" s="43">
        <f t="shared" si="5"/>
        <v>4835.939999999999</v>
      </c>
      <c r="CZ10" s="43">
        <f t="shared" si="6"/>
        <v>9478.449999999999</v>
      </c>
      <c r="DA10" s="100">
        <f t="shared" si="7"/>
        <v>8002.089999999998</v>
      </c>
    </row>
    <row r="11" spans="1:105" s="101" customFormat="1" ht="15" thickBot="1">
      <c r="A11" s="110" t="s">
        <v>9</v>
      </c>
      <c r="B11" s="89"/>
      <c r="C11" s="43"/>
      <c r="D11" s="43"/>
      <c r="E11" s="100"/>
      <c r="F11" s="36"/>
      <c r="G11" s="8"/>
      <c r="H11" s="8"/>
      <c r="I11" s="102"/>
      <c r="J11" s="7"/>
      <c r="K11" s="8"/>
      <c r="L11" s="8"/>
      <c r="M11" s="9"/>
      <c r="N11" s="7"/>
      <c r="O11" s="8"/>
      <c r="P11" s="8"/>
      <c r="Q11" s="102"/>
      <c r="R11" s="7"/>
      <c r="S11" s="8"/>
      <c r="T11" s="8"/>
      <c r="U11" s="9"/>
      <c r="V11" s="36"/>
      <c r="W11" s="8"/>
      <c r="X11" s="8"/>
      <c r="Y11" s="9"/>
      <c r="Z11" s="7"/>
      <c r="AA11" s="8"/>
      <c r="AB11" s="8"/>
      <c r="AC11" s="102"/>
      <c r="AD11" s="7"/>
      <c r="AE11" s="8"/>
      <c r="AF11" s="8"/>
      <c r="AG11" s="102"/>
      <c r="AH11" s="7"/>
      <c r="AI11" s="8"/>
      <c r="AJ11" s="8"/>
      <c r="AK11" s="9"/>
      <c r="AL11" s="36"/>
      <c r="AM11" s="8"/>
      <c r="AN11" s="8"/>
      <c r="AO11" s="102"/>
      <c r="AP11" s="7"/>
      <c r="AQ11" s="8"/>
      <c r="AR11" s="8"/>
      <c r="AS11" s="9"/>
      <c r="AT11" s="7"/>
      <c r="AU11" s="8"/>
      <c r="AV11" s="8"/>
      <c r="AW11" s="9"/>
      <c r="AX11" s="93"/>
      <c r="AY11" s="94"/>
      <c r="AZ11" s="94"/>
      <c r="BA11" s="655"/>
      <c r="BB11" s="376"/>
      <c r="BC11" s="393"/>
      <c r="BD11" s="393"/>
      <c r="BE11" s="394"/>
      <c r="BF11" s="107"/>
      <c r="BG11" s="108"/>
      <c r="BH11" s="108"/>
      <c r="BI11" s="654"/>
      <c r="BJ11" s="7"/>
      <c r="BK11" s="8"/>
      <c r="BL11" s="8"/>
      <c r="BM11" s="9"/>
      <c r="BN11" s="7"/>
      <c r="BO11" s="8"/>
      <c r="BP11" s="360">
        <f>BN11</f>
        <v>0</v>
      </c>
      <c r="BQ11" s="360">
        <f>BO11</f>
        <v>0</v>
      </c>
      <c r="BR11" s="7"/>
      <c r="BS11" s="8"/>
      <c r="BT11" s="8"/>
      <c r="BU11" s="9"/>
      <c r="BV11" s="109"/>
      <c r="BW11" s="8"/>
      <c r="BX11" s="8"/>
      <c r="BY11" s="102"/>
      <c r="BZ11" s="947"/>
      <c r="CA11" s="948"/>
      <c r="CB11" s="948"/>
      <c r="CC11" s="949"/>
      <c r="CD11" s="936"/>
      <c r="CE11" s="103"/>
      <c r="CF11" s="103"/>
      <c r="CG11" s="104"/>
      <c r="CH11" s="105"/>
      <c r="CI11" s="106"/>
      <c r="CJ11" s="106"/>
      <c r="CK11" s="890"/>
      <c r="CL11" s="7">
        <v>0.004</v>
      </c>
      <c r="CM11" s="8"/>
      <c r="CN11" s="8">
        <v>0.004</v>
      </c>
      <c r="CO11" s="9"/>
      <c r="CP11" s="356">
        <f t="shared" si="0"/>
        <v>0</v>
      </c>
      <c r="CQ11" s="950">
        <f t="shared" si="1"/>
        <v>0</v>
      </c>
      <c r="CR11" s="950">
        <f t="shared" si="2"/>
        <v>0</v>
      </c>
      <c r="CS11" s="1231">
        <f t="shared" si="3"/>
        <v>0</v>
      </c>
      <c r="CT11" s="7"/>
      <c r="CU11" s="8"/>
      <c r="CV11" s="8"/>
      <c r="CW11" s="9"/>
      <c r="CX11" s="89">
        <f t="shared" si="4"/>
        <v>0</v>
      </c>
      <c r="CY11" s="43">
        <f t="shared" si="5"/>
        <v>0</v>
      </c>
      <c r="CZ11" s="43">
        <f t="shared" si="6"/>
        <v>0</v>
      </c>
      <c r="DA11" s="100">
        <f t="shared" si="7"/>
        <v>0</v>
      </c>
    </row>
    <row r="12" spans="1:105" s="453" customFormat="1" ht="14.25">
      <c r="A12" s="441" t="s">
        <v>10</v>
      </c>
      <c r="B12" s="444">
        <f>SUM(B5:B11)</f>
        <v>491.26</v>
      </c>
      <c r="C12" s="445">
        <f>SUM(C5:C11)</f>
        <v>656.14</v>
      </c>
      <c r="D12" s="445">
        <f aca="true" t="shared" si="8" ref="D12:AG12">SUM(D5:D11)</f>
        <v>678.9699999999999</v>
      </c>
      <c r="E12" s="446">
        <f t="shared" si="8"/>
        <v>1049.06</v>
      </c>
      <c r="F12" s="445">
        <f t="shared" si="8"/>
        <v>4.12</v>
      </c>
      <c r="G12" s="445">
        <f t="shared" si="8"/>
        <v>4.5600000000000005</v>
      </c>
      <c r="H12" s="445">
        <f t="shared" si="8"/>
        <v>8.16</v>
      </c>
      <c r="I12" s="447">
        <f t="shared" si="8"/>
        <v>7.85</v>
      </c>
      <c r="J12" s="444">
        <f t="shared" si="8"/>
        <v>24.659999999999997</v>
      </c>
      <c r="K12" s="445">
        <f t="shared" si="8"/>
        <v>7.49</v>
      </c>
      <c r="L12" s="445">
        <f t="shared" si="8"/>
        <v>43.84</v>
      </c>
      <c r="M12" s="446">
        <f t="shared" si="8"/>
        <v>28.17</v>
      </c>
      <c r="N12" s="444">
        <f t="shared" si="8"/>
        <v>771</v>
      </c>
      <c r="O12" s="445">
        <f t="shared" si="8"/>
        <v>851</v>
      </c>
      <c r="P12" s="445">
        <f t="shared" si="8"/>
        <v>1440</v>
      </c>
      <c r="Q12" s="447">
        <f t="shared" si="8"/>
        <v>1276</v>
      </c>
      <c r="R12" s="444">
        <f t="shared" si="8"/>
        <v>61.26</v>
      </c>
      <c r="S12" s="448">
        <f t="shared" si="8"/>
        <v>70.5</v>
      </c>
      <c r="T12" s="448">
        <f t="shared" si="8"/>
        <v>121.28</v>
      </c>
      <c r="U12" s="450">
        <f t="shared" si="8"/>
        <v>134.26000000000002</v>
      </c>
      <c r="V12" s="445">
        <f t="shared" si="8"/>
        <v>43.17</v>
      </c>
      <c r="W12" s="445">
        <f t="shared" si="8"/>
        <v>102.05</v>
      </c>
      <c r="X12" s="445">
        <f t="shared" si="8"/>
        <v>294.03000000000003</v>
      </c>
      <c r="Y12" s="446">
        <f t="shared" si="8"/>
        <v>242.44</v>
      </c>
      <c r="Z12" s="444">
        <f t="shared" si="8"/>
        <v>110.191</v>
      </c>
      <c r="AA12" s="448">
        <f t="shared" si="8"/>
        <v>313.96000000000004</v>
      </c>
      <c r="AB12" s="448">
        <f t="shared" si="8"/>
        <v>212.84</v>
      </c>
      <c r="AC12" s="449">
        <f t="shared" si="8"/>
        <v>600.55</v>
      </c>
      <c r="AD12" s="444">
        <f t="shared" si="8"/>
        <v>8.01</v>
      </c>
      <c r="AE12" s="445">
        <f t="shared" si="8"/>
        <v>19.16</v>
      </c>
      <c r="AF12" s="445">
        <f t="shared" si="8"/>
        <v>17.240000000000002</v>
      </c>
      <c r="AG12" s="447">
        <f t="shared" si="8"/>
        <v>37.940000000000005</v>
      </c>
      <c r="AH12" s="444">
        <f aca="true" t="shared" si="9" ref="AH12:BM12">SUM(AH5:AH11)</f>
        <v>23.01</v>
      </c>
      <c r="AI12" s="448">
        <f t="shared" si="9"/>
        <v>20.99</v>
      </c>
      <c r="AJ12" s="448">
        <f t="shared" si="9"/>
        <v>35.35</v>
      </c>
      <c r="AK12" s="450">
        <f t="shared" si="9"/>
        <v>40.81</v>
      </c>
      <c r="AL12" s="445">
        <f t="shared" si="9"/>
        <v>116.09</v>
      </c>
      <c r="AM12" s="445">
        <f t="shared" si="9"/>
        <v>79.83999999999999</v>
      </c>
      <c r="AN12" s="445">
        <f t="shared" si="9"/>
        <v>208.85</v>
      </c>
      <c r="AO12" s="447">
        <f t="shared" si="9"/>
        <v>132.3</v>
      </c>
      <c r="AP12" s="444">
        <f t="shared" si="9"/>
        <v>2073.77</v>
      </c>
      <c r="AQ12" s="445">
        <f t="shared" si="9"/>
        <v>1752.95</v>
      </c>
      <c r="AR12" s="445">
        <f t="shared" si="9"/>
        <v>4062.0600000000004</v>
      </c>
      <c r="AS12" s="446">
        <f t="shared" si="9"/>
        <v>3195.17</v>
      </c>
      <c r="AT12" s="444">
        <f t="shared" si="9"/>
        <v>879</v>
      </c>
      <c r="AU12" s="445">
        <f t="shared" si="9"/>
        <v>468</v>
      </c>
      <c r="AV12" s="445">
        <f t="shared" si="9"/>
        <v>1633</v>
      </c>
      <c r="AW12" s="446">
        <f t="shared" si="9"/>
        <v>746</v>
      </c>
      <c r="AX12" s="444">
        <f t="shared" si="9"/>
        <v>34.56</v>
      </c>
      <c r="AY12" s="445">
        <f t="shared" si="9"/>
        <v>27.56</v>
      </c>
      <c r="AZ12" s="445">
        <f t="shared" si="9"/>
        <v>64.61999999999999</v>
      </c>
      <c r="BA12" s="446">
        <f t="shared" si="9"/>
        <v>45.39</v>
      </c>
      <c r="BB12" s="444">
        <f t="shared" si="9"/>
        <v>208.43</v>
      </c>
      <c r="BC12" s="448">
        <f t="shared" si="9"/>
        <v>405.3</v>
      </c>
      <c r="BD12" s="448">
        <f t="shared" si="9"/>
        <v>512.79</v>
      </c>
      <c r="BE12" s="450">
        <f t="shared" si="9"/>
        <v>688.4499999999999</v>
      </c>
      <c r="BF12" s="445">
        <f t="shared" si="9"/>
        <v>584.2427</v>
      </c>
      <c r="BG12" s="445">
        <f t="shared" si="9"/>
        <v>448.24</v>
      </c>
      <c r="BH12" s="445">
        <f t="shared" si="9"/>
        <v>1222.1157</v>
      </c>
      <c r="BI12" s="447">
        <f t="shared" si="9"/>
        <v>829.52</v>
      </c>
      <c r="BJ12" s="444">
        <f t="shared" si="9"/>
        <v>97.77</v>
      </c>
      <c r="BK12" s="445">
        <f t="shared" si="9"/>
        <v>95.25000000000001</v>
      </c>
      <c r="BL12" s="445">
        <f t="shared" si="9"/>
        <v>182.8</v>
      </c>
      <c r="BM12" s="446">
        <f t="shared" si="9"/>
        <v>184.78</v>
      </c>
      <c r="BN12" s="444">
        <f>SUM(BN5:BN11)</f>
        <v>114.6607</v>
      </c>
      <c r="BO12" s="445">
        <f>SUM(BO5:BO11)</f>
        <v>53.31</v>
      </c>
      <c r="BP12" s="445">
        <f>SUM(BP5:BP11)</f>
        <v>197.341</v>
      </c>
      <c r="BQ12" s="446">
        <f>SUM(BQ5:BQ11)</f>
        <v>89.76</v>
      </c>
      <c r="BR12" s="444">
        <f aca="true" t="shared" si="10" ref="BR12:CO12">SUM(BR5:BR11)</f>
        <v>22.15</v>
      </c>
      <c r="BS12" s="445">
        <f t="shared" si="10"/>
        <v>36.03</v>
      </c>
      <c r="BT12" s="445">
        <f t="shared" si="10"/>
        <v>26.1</v>
      </c>
      <c r="BU12" s="446">
        <f t="shared" si="10"/>
        <v>56.82</v>
      </c>
      <c r="BV12" s="444">
        <f t="shared" si="10"/>
        <v>0</v>
      </c>
      <c r="BW12" s="445">
        <f t="shared" si="10"/>
        <v>0</v>
      </c>
      <c r="BX12" s="445">
        <f t="shared" si="10"/>
        <v>0</v>
      </c>
      <c r="BY12" s="446">
        <f t="shared" si="10"/>
        <v>0</v>
      </c>
      <c r="BZ12" s="451">
        <f t="shared" si="10"/>
        <v>1686</v>
      </c>
      <c r="CA12" s="939">
        <f t="shared" si="10"/>
        <v>1104</v>
      </c>
      <c r="CB12" s="939">
        <f t="shared" si="10"/>
        <v>2968</v>
      </c>
      <c r="CC12" s="940">
        <f t="shared" si="10"/>
        <v>1855</v>
      </c>
      <c r="CD12" s="444">
        <f t="shared" si="10"/>
        <v>51.160000000000004</v>
      </c>
      <c r="CE12" s="445">
        <f t="shared" si="10"/>
        <v>81.55</v>
      </c>
      <c r="CF12" s="445">
        <f t="shared" si="10"/>
        <v>103.02000000000001</v>
      </c>
      <c r="CG12" s="446">
        <f t="shared" si="10"/>
        <v>149.06</v>
      </c>
      <c r="CH12" s="444">
        <f t="shared" si="10"/>
        <v>29.700499999999998</v>
      </c>
      <c r="CI12" s="445">
        <f t="shared" si="10"/>
        <v>20.6165</v>
      </c>
      <c r="CJ12" s="445">
        <f t="shared" si="10"/>
        <v>50.80050000000001</v>
      </c>
      <c r="CK12" s="447">
        <f t="shared" si="10"/>
        <v>31.737299999999998</v>
      </c>
      <c r="CL12" s="444">
        <f t="shared" si="10"/>
        <v>47.626</v>
      </c>
      <c r="CM12" s="448">
        <f t="shared" si="10"/>
        <v>25.319999999999997</v>
      </c>
      <c r="CN12" s="448">
        <f t="shared" si="10"/>
        <v>69.967</v>
      </c>
      <c r="CO12" s="450">
        <f t="shared" si="10"/>
        <v>47.842</v>
      </c>
      <c r="CP12" s="356">
        <f t="shared" si="0"/>
        <v>7725.054900000001</v>
      </c>
      <c r="CQ12" s="950">
        <f t="shared" si="1"/>
        <v>6888.496500000001</v>
      </c>
      <c r="CR12" s="950">
        <f t="shared" si="2"/>
        <v>14266.6272</v>
      </c>
      <c r="CS12" s="1231">
        <f t="shared" si="3"/>
        <v>11819.6173</v>
      </c>
      <c r="CT12" s="452">
        <f>SUM(CT5:CT11)</f>
        <v>0</v>
      </c>
      <c r="CU12" s="452">
        <f>SUM(CU5:CU11)</f>
        <v>0</v>
      </c>
      <c r="CV12" s="452">
        <f>SUM(CV5:CV11)</f>
        <v>0</v>
      </c>
      <c r="CW12" s="452">
        <f>SUM(CW5:CW11)</f>
        <v>0</v>
      </c>
      <c r="CX12" s="444">
        <f t="shared" si="4"/>
        <v>7725.054900000001</v>
      </c>
      <c r="CY12" s="448">
        <f t="shared" si="5"/>
        <v>6888.496500000001</v>
      </c>
      <c r="CZ12" s="448">
        <f t="shared" si="6"/>
        <v>14266.6272</v>
      </c>
      <c r="DA12" s="450">
        <f t="shared" si="7"/>
        <v>11819.6173</v>
      </c>
    </row>
    <row r="13" spans="1:105" s="101" customFormat="1" ht="15" thickBot="1">
      <c r="A13" s="110" t="s">
        <v>11</v>
      </c>
      <c r="B13" s="1055"/>
      <c r="C13" s="1056"/>
      <c r="D13" s="1056"/>
      <c r="E13" s="1057"/>
      <c r="F13" s="1058"/>
      <c r="G13" s="1059"/>
      <c r="H13" s="1059"/>
      <c r="I13" s="1060"/>
      <c r="J13" s="1061"/>
      <c r="K13" s="1059"/>
      <c r="L13" s="1059"/>
      <c r="M13" s="1062"/>
      <c r="N13" s="1061"/>
      <c r="O13" s="1059"/>
      <c r="P13" s="1059"/>
      <c r="Q13" s="1060"/>
      <c r="R13" s="1137"/>
      <c r="S13" s="1221"/>
      <c r="T13" s="1221"/>
      <c r="U13" s="1222">
        <v>0.003</v>
      </c>
      <c r="V13" s="1058"/>
      <c r="W13" s="1059"/>
      <c r="X13" s="1059"/>
      <c r="Y13" s="1062"/>
      <c r="Z13" s="1061"/>
      <c r="AA13" s="1059"/>
      <c r="AB13" s="1059"/>
      <c r="AC13" s="1060"/>
      <c r="AD13" s="1061"/>
      <c r="AE13" s="1059"/>
      <c r="AF13" s="1059"/>
      <c r="AG13" s="1060"/>
      <c r="AH13" s="1227"/>
      <c r="AI13" s="1228"/>
      <c r="AJ13" s="1228"/>
      <c r="AK13" s="1229"/>
      <c r="AL13" s="1066"/>
      <c r="AM13" s="1064"/>
      <c r="AN13" s="1064"/>
      <c r="AO13" s="1067"/>
      <c r="AP13" s="1063"/>
      <c r="AQ13" s="1064"/>
      <c r="AR13" s="1064"/>
      <c r="AS13" s="1065"/>
      <c r="AT13" s="1063"/>
      <c r="AU13" s="1064"/>
      <c r="AV13" s="1064"/>
      <c r="AW13" s="1065"/>
      <c r="AX13" s="1063"/>
      <c r="AY13" s="1064"/>
      <c r="AZ13" s="1064"/>
      <c r="BA13" s="1065"/>
      <c r="BB13" s="1068"/>
      <c r="BC13" s="1069"/>
      <c r="BD13" s="1069"/>
      <c r="BE13" s="1070"/>
      <c r="BF13" s="1058"/>
      <c r="BG13" s="1059"/>
      <c r="BH13" s="1059"/>
      <c r="BI13" s="1060"/>
      <c r="BJ13" s="1061"/>
      <c r="BK13" s="1059"/>
      <c r="BL13" s="1059"/>
      <c r="BM13" s="1062"/>
      <c r="BN13" s="1061"/>
      <c r="BO13" s="1059">
        <v>0.003</v>
      </c>
      <c r="BP13" s="1059"/>
      <c r="BQ13" s="1062">
        <v>-0.003</v>
      </c>
      <c r="BR13" s="1061"/>
      <c r="BS13" s="1059"/>
      <c r="BT13" s="1059"/>
      <c r="BU13" s="1062"/>
      <c r="BV13" s="1071"/>
      <c r="BW13" s="1059"/>
      <c r="BX13" s="1059"/>
      <c r="BY13" s="1062"/>
      <c r="BZ13" s="653"/>
      <c r="CA13" s="95"/>
      <c r="CB13" s="95"/>
      <c r="CC13" s="96"/>
      <c r="CD13" s="1072"/>
      <c r="CE13" s="1073"/>
      <c r="CF13" s="1073"/>
      <c r="CG13" s="1074"/>
      <c r="CH13" s="1075"/>
      <c r="CI13" s="1076"/>
      <c r="CJ13" s="1076"/>
      <c r="CK13" s="1077"/>
      <c r="CL13" s="1061"/>
      <c r="CM13" s="1059"/>
      <c r="CN13" s="1059"/>
      <c r="CO13" s="1062"/>
      <c r="CP13" s="1232">
        <f aca="true" t="shared" si="11" ref="CP13:CS14">SUM(B13+F13+J13+N13+R13+V13+Z13+AD13+AH13+AL13+AP13+AT13+AX13+AD13+BF13+BJ13+BN13+BR13+BV13+BZ13+CD13+CH13+B13)</f>
        <v>0</v>
      </c>
      <c r="CQ13" s="1078">
        <f t="shared" si="11"/>
        <v>0.003</v>
      </c>
      <c r="CR13" s="1078">
        <f t="shared" si="11"/>
        <v>0</v>
      </c>
      <c r="CS13" s="1233">
        <f t="shared" si="11"/>
        <v>0</v>
      </c>
      <c r="CT13" s="1075"/>
      <c r="CU13" s="1076"/>
      <c r="CV13" s="1076"/>
      <c r="CW13" s="1079"/>
      <c r="CX13" s="1080">
        <f t="shared" si="4"/>
        <v>0</v>
      </c>
      <c r="CY13" s="1081">
        <f t="shared" si="5"/>
        <v>0.003</v>
      </c>
      <c r="CZ13" s="1081">
        <f t="shared" si="6"/>
        <v>0</v>
      </c>
      <c r="DA13" s="1082">
        <f t="shared" si="7"/>
        <v>0</v>
      </c>
    </row>
    <row r="14" spans="1:105" s="453" customFormat="1" ht="15" thickBot="1">
      <c r="A14" s="750" t="s">
        <v>12</v>
      </c>
      <c r="B14" s="468">
        <f>B12+B13</f>
        <v>491.26</v>
      </c>
      <c r="C14" s="466">
        <f aca="true" t="shared" si="12" ref="C14:BN14">C12+C13</f>
        <v>656.14</v>
      </c>
      <c r="D14" s="466">
        <f t="shared" si="12"/>
        <v>678.9699999999999</v>
      </c>
      <c r="E14" s="469">
        <f t="shared" si="12"/>
        <v>1049.06</v>
      </c>
      <c r="F14" s="466">
        <f t="shared" si="12"/>
        <v>4.12</v>
      </c>
      <c r="G14" s="466">
        <f t="shared" si="12"/>
        <v>4.5600000000000005</v>
      </c>
      <c r="H14" s="466">
        <f t="shared" si="12"/>
        <v>8.16</v>
      </c>
      <c r="I14" s="467">
        <f t="shared" si="12"/>
        <v>7.85</v>
      </c>
      <c r="J14" s="468">
        <f t="shared" si="12"/>
        <v>24.659999999999997</v>
      </c>
      <c r="K14" s="466">
        <f t="shared" si="12"/>
        <v>7.49</v>
      </c>
      <c r="L14" s="466">
        <f t="shared" si="12"/>
        <v>43.84</v>
      </c>
      <c r="M14" s="469">
        <f t="shared" si="12"/>
        <v>28.17</v>
      </c>
      <c r="N14" s="468">
        <f t="shared" si="12"/>
        <v>771</v>
      </c>
      <c r="O14" s="466">
        <f t="shared" si="12"/>
        <v>851</v>
      </c>
      <c r="P14" s="466">
        <f t="shared" si="12"/>
        <v>1440</v>
      </c>
      <c r="Q14" s="469">
        <f t="shared" si="12"/>
        <v>1276</v>
      </c>
      <c r="R14" s="1218">
        <f t="shared" si="12"/>
        <v>61.26</v>
      </c>
      <c r="S14" s="1218">
        <f t="shared" si="12"/>
        <v>70.5</v>
      </c>
      <c r="T14" s="1218">
        <f t="shared" si="12"/>
        <v>121.28</v>
      </c>
      <c r="U14" s="1219">
        <f t="shared" si="12"/>
        <v>134.263</v>
      </c>
      <c r="V14" s="468">
        <f t="shared" si="12"/>
        <v>43.17</v>
      </c>
      <c r="W14" s="466">
        <f t="shared" si="12"/>
        <v>102.05</v>
      </c>
      <c r="X14" s="466">
        <f t="shared" si="12"/>
        <v>294.03000000000003</v>
      </c>
      <c r="Y14" s="469">
        <f t="shared" si="12"/>
        <v>242.44</v>
      </c>
      <c r="Z14" s="468">
        <f t="shared" si="12"/>
        <v>110.191</v>
      </c>
      <c r="AA14" s="1083">
        <f t="shared" si="12"/>
        <v>313.96000000000004</v>
      </c>
      <c r="AB14" s="1083">
        <f t="shared" si="12"/>
        <v>212.84</v>
      </c>
      <c r="AC14" s="1084">
        <f t="shared" si="12"/>
        <v>600.55</v>
      </c>
      <c r="AD14" s="468">
        <f>AD12+AD13</f>
        <v>8.01</v>
      </c>
      <c r="AE14" s="466">
        <f>AE12+AE13</f>
        <v>19.16</v>
      </c>
      <c r="AF14" s="466">
        <f>AF12+AF13</f>
        <v>17.240000000000002</v>
      </c>
      <c r="AG14" s="469">
        <f>AG12+AG13</f>
        <v>37.940000000000005</v>
      </c>
      <c r="AH14" s="1223">
        <f t="shared" si="12"/>
        <v>23.01</v>
      </c>
      <c r="AI14" s="1224">
        <f t="shared" si="12"/>
        <v>20.99</v>
      </c>
      <c r="AJ14" s="1224">
        <f t="shared" si="12"/>
        <v>35.35</v>
      </c>
      <c r="AK14" s="1225">
        <f t="shared" si="12"/>
        <v>40.81</v>
      </c>
      <c r="AL14" s="466">
        <f t="shared" si="12"/>
        <v>116.09</v>
      </c>
      <c r="AM14" s="466">
        <f t="shared" si="12"/>
        <v>79.83999999999999</v>
      </c>
      <c r="AN14" s="466">
        <f t="shared" si="12"/>
        <v>208.85</v>
      </c>
      <c r="AO14" s="467">
        <f t="shared" si="12"/>
        <v>132.3</v>
      </c>
      <c r="AP14" s="468">
        <f t="shared" si="12"/>
        <v>2073.77</v>
      </c>
      <c r="AQ14" s="466">
        <f t="shared" si="12"/>
        <v>1752.95</v>
      </c>
      <c r="AR14" s="466">
        <f t="shared" si="12"/>
        <v>4062.0600000000004</v>
      </c>
      <c r="AS14" s="469">
        <f t="shared" si="12"/>
        <v>3195.17</v>
      </c>
      <c r="AT14" s="468">
        <f t="shared" si="12"/>
        <v>879</v>
      </c>
      <c r="AU14" s="466">
        <f t="shared" si="12"/>
        <v>468</v>
      </c>
      <c r="AV14" s="466">
        <f t="shared" si="12"/>
        <v>1633</v>
      </c>
      <c r="AW14" s="469">
        <f t="shared" si="12"/>
        <v>746</v>
      </c>
      <c r="AX14" s="468">
        <f t="shared" si="12"/>
        <v>34.56</v>
      </c>
      <c r="AY14" s="466">
        <f t="shared" si="12"/>
        <v>27.56</v>
      </c>
      <c r="AZ14" s="466">
        <f t="shared" si="12"/>
        <v>64.61999999999999</v>
      </c>
      <c r="BA14" s="469">
        <f t="shared" si="12"/>
        <v>45.39</v>
      </c>
      <c r="BB14" s="468">
        <f t="shared" si="12"/>
        <v>208.43</v>
      </c>
      <c r="BC14" s="1083">
        <f t="shared" si="12"/>
        <v>405.3</v>
      </c>
      <c r="BD14" s="1083">
        <f t="shared" si="12"/>
        <v>512.79</v>
      </c>
      <c r="BE14" s="1085">
        <f t="shared" si="12"/>
        <v>688.4499999999999</v>
      </c>
      <c r="BF14" s="466">
        <f t="shared" si="12"/>
        <v>584.2427</v>
      </c>
      <c r="BG14" s="466">
        <f t="shared" si="12"/>
        <v>448.24</v>
      </c>
      <c r="BH14" s="466">
        <f t="shared" si="12"/>
        <v>1222.1157</v>
      </c>
      <c r="BI14" s="467">
        <f t="shared" si="12"/>
        <v>829.52</v>
      </c>
      <c r="BJ14" s="468">
        <f t="shared" si="12"/>
        <v>97.77</v>
      </c>
      <c r="BK14" s="466">
        <f t="shared" si="12"/>
        <v>95.25000000000001</v>
      </c>
      <c r="BL14" s="466">
        <f t="shared" si="12"/>
        <v>182.8</v>
      </c>
      <c r="BM14" s="469">
        <f t="shared" si="12"/>
        <v>184.78</v>
      </c>
      <c r="BN14" s="468">
        <f t="shared" si="12"/>
        <v>114.6607</v>
      </c>
      <c r="BO14" s="466">
        <f aca="true" t="shared" si="13" ref="BO14:CO14">BO12+BO13</f>
        <v>53.313</v>
      </c>
      <c r="BP14" s="466">
        <f t="shared" si="13"/>
        <v>197.341</v>
      </c>
      <c r="BQ14" s="469">
        <f t="shared" si="13"/>
        <v>89.757</v>
      </c>
      <c r="BR14" s="468">
        <f t="shared" si="13"/>
        <v>22.15</v>
      </c>
      <c r="BS14" s="466">
        <f t="shared" si="13"/>
        <v>36.03</v>
      </c>
      <c r="BT14" s="466">
        <f t="shared" si="13"/>
        <v>26.1</v>
      </c>
      <c r="BU14" s="469">
        <f t="shared" si="13"/>
        <v>56.82</v>
      </c>
      <c r="BV14" s="468">
        <f t="shared" si="13"/>
        <v>0</v>
      </c>
      <c r="BW14" s="466">
        <f t="shared" si="13"/>
        <v>0</v>
      </c>
      <c r="BX14" s="466">
        <f t="shared" si="13"/>
        <v>0</v>
      </c>
      <c r="BY14" s="469">
        <f t="shared" si="13"/>
        <v>0</v>
      </c>
      <c r="BZ14" s="468">
        <f t="shared" si="13"/>
        <v>1686</v>
      </c>
      <c r="CA14" s="466">
        <f t="shared" si="13"/>
        <v>1104</v>
      </c>
      <c r="CB14" s="466">
        <f t="shared" si="13"/>
        <v>2968</v>
      </c>
      <c r="CC14" s="469">
        <f t="shared" si="13"/>
        <v>1855</v>
      </c>
      <c r="CD14" s="468">
        <f t="shared" si="13"/>
        <v>51.160000000000004</v>
      </c>
      <c r="CE14" s="466">
        <f t="shared" si="13"/>
        <v>81.55</v>
      </c>
      <c r="CF14" s="466">
        <f t="shared" si="13"/>
        <v>103.02000000000001</v>
      </c>
      <c r="CG14" s="469">
        <f t="shared" si="13"/>
        <v>149.06</v>
      </c>
      <c r="CH14" s="468">
        <f t="shared" si="13"/>
        <v>29.700499999999998</v>
      </c>
      <c r="CI14" s="466">
        <f t="shared" si="13"/>
        <v>20.6165</v>
      </c>
      <c r="CJ14" s="466">
        <f t="shared" si="13"/>
        <v>50.80050000000001</v>
      </c>
      <c r="CK14" s="467">
        <f t="shared" si="13"/>
        <v>31.737299999999998</v>
      </c>
      <c r="CL14" s="468">
        <f t="shared" si="13"/>
        <v>47.626</v>
      </c>
      <c r="CM14" s="1083">
        <f t="shared" si="13"/>
        <v>25.319999999999997</v>
      </c>
      <c r="CN14" s="1083">
        <f t="shared" si="13"/>
        <v>69.967</v>
      </c>
      <c r="CO14" s="1085">
        <f t="shared" si="13"/>
        <v>47.842</v>
      </c>
      <c r="CP14" s="1234">
        <f t="shared" si="11"/>
        <v>7725.054900000001</v>
      </c>
      <c r="CQ14" s="1086">
        <f t="shared" si="11"/>
        <v>6888.499500000001</v>
      </c>
      <c r="CR14" s="1086">
        <f t="shared" si="11"/>
        <v>14266.6272</v>
      </c>
      <c r="CS14" s="1235">
        <f t="shared" si="11"/>
        <v>11819.6173</v>
      </c>
      <c r="CT14" s="1087">
        <f>CT12+CT13</f>
        <v>0</v>
      </c>
      <c r="CU14" s="1087">
        <f>CU12+CU13</f>
        <v>0</v>
      </c>
      <c r="CV14" s="1087">
        <f>CV12+CV13</f>
        <v>0</v>
      </c>
      <c r="CW14" s="1087">
        <f>CW12+CW13</f>
        <v>0</v>
      </c>
      <c r="CX14" s="468">
        <f t="shared" si="4"/>
        <v>7725.054900000001</v>
      </c>
      <c r="CY14" s="1083">
        <f t="shared" si="5"/>
        <v>6888.499500000001</v>
      </c>
      <c r="CZ14" s="1083">
        <f t="shared" si="6"/>
        <v>14266.6272</v>
      </c>
      <c r="DA14" s="1085">
        <f t="shared" si="7"/>
        <v>11819.6173</v>
      </c>
    </row>
    <row r="16" ht="14.25">
      <c r="AQ16" s="1230"/>
    </row>
    <row r="17" ht="14.25">
      <c r="AQ17" s="1230"/>
    </row>
    <row r="18" ht="14.25">
      <c r="AQ18" s="1230"/>
    </row>
    <row r="19" ht="14.25">
      <c r="AQ19" s="1230"/>
    </row>
    <row r="20" ht="14.25">
      <c r="AQ20" s="1230"/>
    </row>
    <row r="21" ht="14.25">
      <c r="AQ21" s="1230"/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Q22" sqref="CQ22"/>
    </sheetView>
  </sheetViews>
  <sheetFormatPr defaultColWidth="9.140625" defaultRowHeight="15"/>
  <cols>
    <col min="1" max="1" width="69.28125" style="12" customWidth="1"/>
    <col min="2" max="3" width="11.7109375" style="12" bestFit="1" customWidth="1"/>
    <col min="4" max="4" width="12.8515625" style="12" bestFit="1" customWidth="1"/>
    <col min="5" max="5" width="11.8515625" style="12" customWidth="1"/>
    <col min="6" max="7" width="11.7109375" style="12" bestFit="1" customWidth="1"/>
    <col min="8" max="9" width="12.8515625" style="12" bestFit="1" customWidth="1"/>
    <col min="10" max="11" width="11.7109375" style="12" bestFit="1" customWidth="1"/>
    <col min="12" max="12" width="11.421875" style="12" customWidth="1"/>
    <col min="13" max="13" width="12.8515625" style="12" bestFit="1" customWidth="1"/>
    <col min="14" max="14" width="9.57421875" style="12" customWidth="1"/>
    <col min="15" max="15" width="9.28125" style="12" customWidth="1"/>
    <col min="16" max="16" width="8.28125" style="12" customWidth="1"/>
    <col min="17" max="17" width="9.140625" style="12" customWidth="1"/>
    <col min="18" max="19" width="11.7109375" style="12" bestFit="1" customWidth="1"/>
    <col min="20" max="21" width="12.8515625" style="12" bestFit="1" customWidth="1"/>
    <col min="22" max="23" width="11.7109375" style="12" bestFit="1" customWidth="1"/>
    <col min="24" max="25" width="12.8515625" style="12" bestFit="1" customWidth="1"/>
    <col min="26" max="26" width="11.7109375" style="12" bestFit="1" customWidth="1"/>
    <col min="27" max="27" width="11.00390625" style="12" customWidth="1"/>
    <col min="28" max="29" width="12.8515625" style="12" bestFit="1" customWidth="1"/>
    <col min="30" max="30" width="10.421875" style="41" customWidth="1"/>
    <col min="31" max="31" width="11.7109375" style="41" bestFit="1" customWidth="1"/>
    <col min="32" max="33" width="12.8515625" style="41" bestFit="1" customWidth="1"/>
    <col min="34" max="35" width="11.7109375" style="12" bestFit="1" customWidth="1"/>
    <col min="36" max="37" width="12.8515625" style="12" bestFit="1" customWidth="1"/>
    <col min="38" max="39" width="11.7109375" style="12" bestFit="1" customWidth="1"/>
    <col min="40" max="41" width="12.8515625" style="12" bestFit="1" customWidth="1"/>
    <col min="42" max="43" width="11.7109375" style="12" bestFit="1" customWidth="1"/>
    <col min="44" max="45" width="12.8515625" style="12" bestFit="1" customWidth="1"/>
    <col min="46" max="47" width="11.7109375" style="12" bestFit="1" customWidth="1"/>
    <col min="48" max="49" width="12.8515625" style="12" bestFit="1" customWidth="1"/>
    <col min="50" max="51" width="11.7109375" style="41" bestFit="1" customWidth="1"/>
    <col min="52" max="53" width="12.8515625" style="41" bestFit="1" customWidth="1"/>
    <col min="54" max="55" width="11.7109375" style="12" bestFit="1" customWidth="1"/>
    <col min="56" max="57" width="12.8515625" style="12" bestFit="1" customWidth="1"/>
    <col min="58" max="59" width="11.7109375" style="12" bestFit="1" customWidth="1"/>
    <col min="60" max="61" width="12.8515625" style="12" bestFit="1" customWidth="1"/>
    <col min="62" max="63" width="11.7109375" style="12" bestFit="1" customWidth="1"/>
    <col min="64" max="65" width="12.8515625" style="12" bestFit="1" customWidth="1"/>
    <col min="66" max="67" width="11.7109375" style="12" bestFit="1" customWidth="1"/>
    <col min="68" max="69" width="12.8515625" style="12" bestFit="1" customWidth="1"/>
    <col min="70" max="71" width="11.7109375" style="12" bestFit="1" customWidth="1"/>
    <col min="72" max="73" width="12.8515625" style="12" bestFit="1" customWidth="1"/>
    <col min="74" max="75" width="11.7109375" style="12" bestFit="1" customWidth="1"/>
    <col min="76" max="77" width="12.8515625" style="12" bestFit="1" customWidth="1"/>
    <col min="78" max="79" width="11.7109375" style="12" bestFit="1" customWidth="1"/>
    <col min="80" max="81" width="12.8515625" style="12" bestFit="1" customWidth="1"/>
    <col min="82" max="83" width="11.7109375" style="12" bestFit="1" customWidth="1"/>
    <col min="84" max="85" width="12.8515625" style="12" bestFit="1" customWidth="1"/>
    <col min="86" max="87" width="11.7109375" style="12" bestFit="1" customWidth="1"/>
    <col min="88" max="89" width="12.8515625" style="12" bestFit="1" customWidth="1"/>
    <col min="90" max="91" width="11.7109375" style="12" bestFit="1" customWidth="1"/>
    <col min="92" max="93" width="12.8515625" style="12" bestFit="1" customWidth="1"/>
    <col min="94" max="95" width="11.7109375" style="12" bestFit="1" customWidth="1"/>
    <col min="96" max="97" width="12.8515625" style="12" bestFit="1" customWidth="1"/>
    <col min="98" max="99" width="11.7109375" style="12" bestFit="1" customWidth="1"/>
    <col min="100" max="101" width="12.8515625" style="12" bestFit="1" customWidth="1"/>
    <col min="102" max="103" width="11.7109375" style="12" bestFit="1" customWidth="1"/>
    <col min="104" max="105" width="12.8515625" style="12" bestFit="1" customWidth="1"/>
    <col min="106" max="16384" width="9.140625" style="12" customWidth="1"/>
  </cols>
  <sheetData>
    <row r="1" spans="1:103" ht="14.25">
      <c r="A1" s="1381" t="s">
        <v>13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  <c r="U1" s="1381"/>
      <c r="V1" s="1381"/>
      <c r="W1" s="1381"/>
      <c r="X1" s="1381"/>
      <c r="Y1" s="1381"/>
      <c r="Z1" s="1381"/>
      <c r="AA1" s="1381"/>
      <c r="AB1" s="1381"/>
      <c r="AC1" s="1381"/>
      <c r="AD1" s="1381"/>
      <c r="AE1" s="1381"/>
      <c r="AF1" s="1381"/>
      <c r="AG1" s="1381"/>
      <c r="AH1" s="1381"/>
      <c r="AI1" s="1381"/>
      <c r="AJ1" s="1381"/>
      <c r="AK1" s="1381"/>
      <c r="AL1" s="1381"/>
      <c r="AM1" s="1381"/>
      <c r="AN1" s="1381"/>
      <c r="AO1" s="1381"/>
      <c r="AP1" s="1381"/>
      <c r="AQ1" s="1381"/>
      <c r="AR1" s="1381"/>
      <c r="AS1" s="1381"/>
      <c r="AT1" s="1381"/>
      <c r="AU1" s="1381"/>
      <c r="AV1" s="1381"/>
      <c r="AW1" s="1381"/>
      <c r="AX1" s="1381"/>
      <c r="AY1" s="1381"/>
      <c r="AZ1" s="1381"/>
      <c r="BA1" s="1381"/>
      <c r="BB1" s="1381"/>
      <c r="BC1" s="1381"/>
      <c r="BD1" s="1381"/>
      <c r="BE1" s="1381"/>
      <c r="BF1" s="1381"/>
      <c r="BG1" s="1381"/>
      <c r="BH1" s="1381"/>
      <c r="BI1" s="1381"/>
      <c r="BJ1" s="1381"/>
      <c r="BK1" s="1381"/>
      <c r="BL1" s="1381"/>
      <c r="BM1" s="1381"/>
      <c r="BN1" s="1381"/>
      <c r="BO1" s="1381"/>
      <c r="BP1" s="1381"/>
      <c r="BQ1" s="1381"/>
      <c r="BR1" s="1381"/>
      <c r="BS1" s="1381"/>
      <c r="BT1" s="1381"/>
      <c r="BU1" s="1381"/>
      <c r="BV1" s="1381"/>
      <c r="BW1" s="1381"/>
      <c r="BX1" s="1381"/>
      <c r="BY1" s="1381"/>
      <c r="BZ1" s="1381"/>
      <c r="CA1" s="1381"/>
      <c r="CB1" s="1381"/>
      <c r="CC1" s="1381"/>
      <c r="CD1" s="1381"/>
      <c r="CE1" s="1381"/>
      <c r="CF1" s="1381"/>
      <c r="CG1" s="1381"/>
      <c r="CH1" s="1381"/>
      <c r="CI1" s="1381"/>
      <c r="CJ1" s="1381"/>
      <c r="CK1" s="1381"/>
      <c r="CL1" s="1381"/>
      <c r="CM1" s="1381"/>
      <c r="CN1" s="1381"/>
      <c r="CO1" s="1381"/>
      <c r="CP1" s="1381"/>
      <c r="CQ1" s="1381"/>
      <c r="CR1" s="1381"/>
      <c r="CS1" s="1381"/>
      <c r="CT1" s="1381"/>
      <c r="CU1" s="1381"/>
      <c r="CV1" s="1381"/>
      <c r="CW1" s="1381"/>
      <c r="CX1" s="1381"/>
      <c r="CY1" s="1381"/>
    </row>
    <row r="2" spans="1:103" ht="15" thickBot="1">
      <c r="A2" s="1324"/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  <c r="T2" s="1324"/>
      <c r="U2" s="1324"/>
      <c r="V2" s="1324"/>
      <c r="W2" s="1324"/>
      <c r="X2" s="1324"/>
      <c r="Y2" s="1324"/>
      <c r="Z2" s="1324"/>
      <c r="AA2" s="1324"/>
      <c r="AB2" s="1324"/>
      <c r="AC2" s="1324"/>
      <c r="AD2" s="1324"/>
      <c r="AE2" s="1324"/>
      <c r="AF2" s="1324"/>
      <c r="AG2" s="1324"/>
      <c r="AH2" s="1324"/>
      <c r="AI2" s="1324"/>
      <c r="AJ2" s="1324"/>
      <c r="AK2" s="1324"/>
      <c r="AL2" s="1324"/>
      <c r="AM2" s="1324"/>
      <c r="AN2" s="1324"/>
      <c r="AO2" s="1324"/>
      <c r="AP2" s="1324"/>
      <c r="AQ2" s="1324"/>
      <c r="AR2" s="1324"/>
      <c r="AS2" s="1324"/>
      <c r="AT2" s="1324"/>
      <c r="AU2" s="1324"/>
      <c r="AV2" s="1324"/>
      <c r="AW2" s="1324"/>
      <c r="AX2" s="1324"/>
      <c r="AY2" s="1324"/>
      <c r="AZ2" s="1324"/>
      <c r="BA2" s="1324"/>
      <c r="BB2" s="1324"/>
      <c r="BC2" s="1324"/>
      <c r="BD2" s="1324"/>
      <c r="BE2" s="1324"/>
      <c r="BF2" s="1324"/>
      <c r="BG2" s="1324"/>
      <c r="BH2" s="1324"/>
      <c r="BI2" s="1324"/>
      <c r="BJ2" s="1324"/>
      <c r="BK2" s="1324"/>
      <c r="BL2" s="1324"/>
      <c r="BM2" s="1324"/>
      <c r="BN2" s="1324"/>
      <c r="BO2" s="1324"/>
      <c r="BP2" s="1324"/>
      <c r="BQ2" s="1324"/>
      <c r="BR2" s="1324"/>
      <c r="BS2" s="1324"/>
      <c r="BT2" s="1324"/>
      <c r="BU2" s="1324"/>
      <c r="BV2" s="1324"/>
      <c r="BW2" s="1324"/>
      <c r="BX2" s="1324"/>
      <c r="BY2" s="1324"/>
      <c r="BZ2" s="1324"/>
      <c r="CA2" s="1324"/>
      <c r="CB2" s="1324"/>
      <c r="CC2" s="1324"/>
      <c r="CD2" s="1324"/>
      <c r="CE2" s="1324"/>
      <c r="CF2" s="1324"/>
      <c r="CG2" s="1324"/>
      <c r="CH2" s="1324"/>
      <c r="CI2" s="1324"/>
      <c r="CJ2" s="1324"/>
      <c r="CK2" s="1324"/>
      <c r="CL2" s="1324"/>
      <c r="CM2" s="1324"/>
      <c r="CN2" s="1324"/>
      <c r="CO2" s="1324"/>
      <c r="CP2" s="1324"/>
      <c r="CQ2" s="1324"/>
      <c r="CR2" s="1324"/>
      <c r="CS2" s="1324"/>
      <c r="CT2" s="1324"/>
      <c r="CU2" s="1324"/>
      <c r="CV2" s="1324"/>
      <c r="CW2" s="1324"/>
      <c r="CX2" s="1324"/>
      <c r="CY2" s="1324"/>
    </row>
    <row r="3" spans="1:105" ht="15" thickBot="1">
      <c r="A3" s="1399" t="s">
        <v>0</v>
      </c>
      <c r="B3" s="1419" t="s">
        <v>153</v>
      </c>
      <c r="C3" s="1420"/>
      <c r="D3" s="1420"/>
      <c r="E3" s="1421"/>
      <c r="F3" s="1357" t="s">
        <v>154</v>
      </c>
      <c r="G3" s="1357"/>
      <c r="H3" s="1357"/>
      <c r="I3" s="1358"/>
      <c r="J3" s="1356" t="s">
        <v>155</v>
      </c>
      <c r="K3" s="1357"/>
      <c r="L3" s="1357"/>
      <c r="M3" s="1357"/>
      <c r="N3" s="1359" t="s">
        <v>156</v>
      </c>
      <c r="O3" s="1360"/>
      <c r="P3" s="1360"/>
      <c r="Q3" s="1412"/>
      <c r="R3" s="1359" t="s">
        <v>157</v>
      </c>
      <c r="S3" s="1360"/>
      <c r="T3" s="1360"/>
      <c r="U3" s="1412"/>
      <c r="V3" s="1359" t="s">
        <v>158</v>
      </c>
      <c r="W3" s="1360"/>
      <c r="X3" s="1360"/>
      <c r="Y3" s="1412"/>
      <c r="Z3" s="1359" t="s">
        <v>159</v>
      </c>
      <c r="AA3" s="1360"/>
      <c r="AB3" s="1360"/>
      <c r="AC3" s="1412"/>
      <c r="AD3" s="1422" t="s">
        <v>160</v>
      </c>
      <c r="AE3" s="1417"/>
      <c r="AF3" s="1417"/>
      <c r="AG3" s="1418"/>
      <c r="AH3" s="1359" t="s">
        <v>161</v>
      </c>
      <c r="AI3" s="1360"/>
      <c r="AJ3" s="1360"/>
      <c r="AK3" s="1361"/>
      <c r="AL3" s="1362" t="s">
        <v>162</v>
      </c>
      <c r="AM3" s="1360"/>
      <c r="AN3" s="1360"/>
      <c r="AO3" s="1361"/>
      <c r="AP3" s="1362" t="s">
        <v>163</v>
      </c>
      <c r="AQ3" s="1360"/>
      <c r="AR3" s="1360"/>
      <c r="AS3" s="1361"/>
      <c r="AT3" s="1362" t="s">
        <v>164</v>
      </c>
      <c r="AU3" s="1360"/>
      <c r="AV3" s="1360"/>
      <c r="AW3" s="1361"/>
      <c r="AX3" s="1416" t="s">
        <v>165</v>
      </c>
      <c r="AY3" s="1417"/>
      <c r="AZ3" s="1417"/>
      <c r="BA3" s="1418"/>
      <c r="BB3" s="1359" t="s">
        <v>166</v>
      </c>
      <c r="BC3" s="1360"/>
      <c r="BD3" s="1360"/>
      <c r="BE3" s="1361"/>
      <c r="BF3" s="1413" t="s">
        <v>167</v>
      </c>
      <c r="BG3" s="1414"/>
      <c r="BH3" s="1414"/>
      <c r="BI3" s="1415"/>
      <c r="BJ3" s="1362" t="s">
        <v>168</v>
      </c>
      <c r="BK3" s="1360"/>
      <c r="BL3" s="1360"/>
      <c r="BM3" s="1361"/>
      <c r="BN3" s="1362" t="s">
        <v>169</v>
      </c>
      <c r="BO3" s="1360"/>
      <c r="BP3" s="1360"/>
      <c r="BQ3" s="1361"/>
      <c r="BR3" s="1362" t="s">
        <v>170</v>
      </c>
      <c r="BS3" s="1360"/>
      <c r="BT3" s="1360"/>
      <c r="BU3" s="1361"/>
      <c r="BV3" s="1413" t="s">
        <v>171</v>
      </c>
      <c r="BW3" s="1414"/>
      <c r="BX3" s="1414"/>
      <c r="BY3" s="1415"/>
      <c r="BZ3" s="1362" t="s">
        <v>172</v>
      </c>
      <c r="CA3" s="1360"/>
      <c r="CB3" s="1360"/>
      <c r="CC3" s="1361"/>
      <c r="CD3" s="1362" t="s">
        <v>173</v>
      </c>
      <c r="CE3" s="1360"/>
      <c r="CF3" s="1360"/>
      <c r="CG3" s="1361"/>
      <c r="CH3" s="1362" t="s">
        <v>174</v>
      </c>
      <c r="CI3" s="1360"/>
      <c r="CJ3" s="1360"/>
      <c r="CK3" s="1361"/>
      <c r="CL3" s="1362" t="s">
        <v>175</v>
      </c>
      <c r="CM3" s="1360"/>
      <c r="CN3" s="1360"/>
      <c r="CO3" s="1361"/>
      <c r="CP3" s="1359" t="s">
        <v>1</v>
      </c>
      <c r="CQ3" s="1360"/>
      <c r="CR3" s="1360"/>
      <c r="CS3" s="1361"/>
      <c r="CT3" s="1413" t="s">
        <v>176</v>
      </c>
      <c r="CU3" s="1414"/>
      <c r="CV3" s="1414"/>
      <c r="CW3" s="1415"/>
      <c r="CX3" s="1413" t="s">
        <v>2</v>
      </c>
      <c r="CY3" s="1414"/>
      <c r="CZ3" s="1414"/>
      <c r="DA3" s="1415"/>
    </row>
    <row r="4" spans="1:105" s="442" customFormat="1" ht="15" thickBot="1">
      <c r="A4" s="1400"/>
      <c r="B4" s="524" t="s">
        <v>282</v>
      </c>
      <c r="C4" s="525" t="s">
        <v>283</v>
      </c>
      <c r="D4" s="525" t="s">
        <v>284</v>
      </c>
      <c r="E4" s="525" t="s">
        <v>285</v>
      </c>
      <c r="F4" s="524" t="s">
        <v>282</v>
      </c>
      <c r="G4" s="525" t="s">
        <v>283</v>
      </c>
      <c r="H4" s="525" t="s">
        <v>284</v>
      </c>
      <c r="I4" s="525" t="s">
        <v>285</v>
      </c>
      <c r="J4" s="524" t="s">
        <v>282</v>
      </c>
      <c r="K4" s="525" t="s">
        <v>283</v>
      </c>
      <c r="L4" s="525" t="s">
        <v>284</v>
      </c>
      <c r="M4" s="525" t="s">
        <v>285</v>
      </c>
      <c r="N4" s="524" t="s">
        <v>282</v>
      </c>
      <c r="O4" s="525" t="s">
        <v>283</v>
      </c>
      <c r="P4" s="525" t="s">
        <v>284</v>
      </c>
      <c r="Q4" s="525" t="s">
        <v>285</v>
      </c>
      <c r="R4" s="524" t="s">
        <v>282</v>
      </c>
      <c r="S4" s="525" t="s">
        <v>283</v>
      </c>
      <c r="T4" s="525" t="s">
        <v>284</v>
      </c>
      <c r="U4" s="525" t="s">
        <v>285</v>
      </c>
      <c r="V4" s="524" t="s">
        <v>282</v>
      </c>
      <c r="W4" s="525" t="s">
        <v>283</v>
      </c>
      <c r="X4" s="525" t="s">
        <v>284</v>
      </c>
      <c r="Y4" s="525" t="s">
        <v>285</v>
      </c>
      <c r="Z4" s="524" t="s">
        <v>282</v>
      </c>
      <c r="AA4" s="525" t="s">
        <v>283</v>
      </c>
      <c r="AB4" s="525" t="s">
        <v>284</v>
      </c>
      <c r="AC4" s="525" t="s">
        <v>285</v>
      </c>
      <c r="AD4" s="524" t="s">
        <v>282</v>
      </c>
      <c r="AE4" s="525" t="s">
        <v>283</v>
      </c>
      <c r="AF4" s="525" t="s">
        <v>284</v>
      </c>
      <c r="AG4" s="525" t="s">
        <v>285</v>
      </c>
      <c r="AH4" s="524" t="s">
        <v>282</v>
      </c>
      <c r="AI4" s="525" t="s">
        <v>283</v>
      </c>
      <c r="AJ4" s="525" t="s">
        <v>284</v>
      </c>
      <c r="AK4" s="525" t="s">
        <v>285</v>
      </c>
      <c r="AL4" s="524" t="s">
        <v>282</v>
      </c>
      <c r="AM4" s="525" t="s">
        <v>283</v>
      </c>
      <c r="AN4" s="525" t="s">
        <v>284</v>
      </c>
      <c r="AO4" s="525" t="s">
        <v>285</v>
      </c>
      <c r="AP4" s="524" t="s">
        <v>282</v>
      </c>
      <c r="AQ4" s="525" t="s">
        <v>283</v>
      </c>
      <c r="AR4" s="525" t="s">
        <v>284</v>
      </c>
      <c r="AS4" s="525" t="s">
        <v>285</v>
      </c>
      <c r="AT4" s="524" t="s">
        <v>282</v>
      </c>
      <c r="AU4" s="525" t="s">
        <v>283</v>
      </c>
      <c r="AV4" s="525" t="s">
        <v>284</v>
      </c>
      <c r="AW4" s="525" t="s">
        <v>285</v>
      </c>
      <c r="AX4" s="524" t="s">
        <v>282</v>
      </c>
      <c r="AY4" s="525" t="s">
        <v>283</v>
      </c>
      <c r="AZ4" s="525" t="s">
        <v>284</v>
      </c>
      <c r="BA4" s="525" t="s">
        <v>285</v>
      </c>
      <c r="BB4" s="524" t="s">
        <v>282</v>
      </c>
      <c r="BC4" s="525" t="s">
        <v>283</v>
      </c>
      <c r="BD4" s="525" t="s">
        <v>284</v>
      </c>
      <c r="BE4" s="525" t="s">
        <v>285</v>
      </c>
      <c r="BF4" s="524" t="s">
        <v>282</v>
      </c>
      <c r="BG4" s="525" t="s">
        <v>283</v>
      </c>
      <c r="BH4" s="525" t="s">
        <v>284</v>
      </c>
      <c r="BI4" s="525" t="s">
        <v>285</v>
      </c>
      <c r="BJ4" s="524" t="s">
        <v>282</v>
      </c>
      <c r="BK4" s="525" t="s">
        <v>283</v>
      </c>
      <c r="BL4" s="525" t="s">
        <v>284</v>
      </c>
      <c r="BM4" s="525" t="s">
        <v>285</v>
      </c>
      <c r="BN4" s="524" t="s">
        <v>282</v>
      </c>
      <c r="BO4" s="525" t="s">
        <v>283</v>
      </c>
      <c r="BP4" s="525" t="s">
        <v>284</v>
      </c>
      <c r="BQ4" s="525" t="s">
        <v>285</v>
      </c>
      <c r="BR4" s="524" t="s">
        <v>282</v>
      </c>
      <c r="BS4" s="525" t="s">
        <v>283</v>
      </c>
      <c r="BT4" s="525" t="s">
        <v>284</v>
      </c>
      <c r="BU4" s="525" t="s">
        <v>285</v>
      </c>
      <c r="BV4" s="524" t="s">
        <v>282</v>
      </c>
      <c r="BW4" s="525" t="s">
        <v>283</v>
      </c>
      <c r="BX4" s="525" t="s">
        <v>284</v>
      </c>
      <c r="BY4" s="525" t="s">
        <v>285</v>
      </c>
      <c r="BZ4" s="524" t="s">
        <v>282</v>
      </c>
      <c r="CA4" s="525" t="s">
        <v>283</v>
      </c>
      <c r="CB4" s="525" t="s">
        <v>284</v>
      </c>
      <c r="CC4" s="525" t="s">
        <v>285</v>
      </c>
      <c r="CD4" s="524" t="s">
        <v>282</v>
      </c>
      <c r="CE4" s="525" t="s">
        <v>283</v>
      </c>
      <c r="CF4" s="525" t="s">
        <v>284</v>
      </c>
      <c r="CG4" s="525" t="s">
        <v>285</v>
      </c>
      <c r="CH4" s="524" t="s">
        <v>282</v>
      </c>
      <c r="CI4" s="525" t="s">
        <v>283</v>
      </c>
      <c r="CJ4" s="525" t="s">
        <v>284</v>
      </c>
      <c r="CK4" s="525" t="s">
        <v>285</v>
      </c>
      <c r="CL4" s="524" t="s">
        <v>282</v>
      </c>
      <c r="CM4" s="525" t="s">
        <v>283</v>
      </c>
      <c r="CN4" s="525" t="s">
        <v>284</v>
      </c>
      <c r="CO4" s="525" t="s">
        <v>285</v>
      </c>
      <c r="CP4" s="524" t="s">
        <v>282</v>
      </c>
      <c r="CQ4" s="525" t="s">
        <v>283</v>
      </c>
      <c r="CR4" s="525" t="s">
        <v>284</v>
      </c>
      <c r="CS4" s="525" t="s">
        <v>285</v>
      </c>
      <c r="CT4" s="524" t="s">
        <v>282</v>
      </c>
      <c r="CU4" s="525" t="s">
        <v>283</v>
      </c>
      <c r="CV4" s="525" t="s">
        <v>284</v>
      </c>
      <c r="CW4" s="525" t="s">
        <v>285</v>
      </c>
      <c r="CX4" s="524" t="s">
        <v>282</v>
      </c>
      <c r="CY4" s="525" t="s">
        <v>283</v>
      </c>
      <c r="CZ4" s="525" t="s">
        <v>284</v>
      </c>
      <c r="DA4" s="525" t="s">
        <v>285</v>
      </c>
    </row>
    <row r="5" spans="1:105" s="738" customFormat="1" ht="14.25">
      <c r="A5" s="387" t="s">
        <v>3</v>
      </c>
      <c r="B5" s="522">
        <v>6882</v>
      </c>
      <c r="C5" s="519">
        <v>4250</v>
      </c>
      <c r="D5" s="519">
        <v>14603</v>
      </c>
      <c r="E5" s="520">
        <v>7339</v>
      </c>
      <c r="F5" s="518"/>
      <c r="G5" s="519"/>
      <c r="H5" s="519"/>
      <c r="I5" s="520"/>
      <c r="J5" s="522">
        <v>75</v>
      </c>
      <c r="K5" s="519">
        <v>1687</v>
      </c>
      <c r="L5" s="519">
        <v>150</v>
      </c>
      <c r="M5" s="747">
        <v>1978</v>
      </c>
      <c r="N5" s="522">
        <v>993</v>
      </c>
      <c r="O5" s="519">
        <v>1326</v>
      </c>
      <c r="P5" s="519">
        <v>2769</v>
      </c>
      <c r="Q5" s="747">
        <v>3353</v>
      </c>
      <c r="R5" s="522"/>
      <c r="S5" s="519"/>
      <c r="T5" s="519"/>
      <c r="U5" s="747"/>
      <c r="V5" s="522"/>
      <c r="W5" s="519"/>
      <c r="X5" s="519"/>
      <c r="Y5" s="747"/>
      <c r="Z5" s="522"/>
      <c r="AA5" s="519"/>
      <c r="AB5" s="519"/>
      <c r="AC5" s="747"/>
      <c r="AD5" s="522">
        <v>27</v>
      </c>
      <c r="AE5" s="519">
        <v>432</v>
      </c>
      <c r="AF5" s="519">
        <v>27</v>
      </c>
      <c r="AG5" s="520">
        <v>430</v>
      </c>
      <c r="AH5" s="522"/>
      <c r="AI5" s="519"/>
      <c r="AJ5" s="519"/>
      <c r="AK5" s="520"/>
      <c r="AL5" s="518">
        <v>902</v>
      </c>
      <c r="AM5" s="519">
        <v>1082</v>
      </c>
      <c r="AN5" s="519">
        <v>1487</v>
      </c>
      <c r="AO5" s="520">
        <v>1388</v>
      </c>
      <c r="AP5" s="518">
        <v>1074</v>
      </c>
      <c r="AQ5" s="17">
        <v>674</v>
      </c>
      <c r="AR5" s="519">
        <v>2638</v>
      </c>
      <c r="AS5" s="520">
        <v>1171</v>
      </c>
      <c r="AT5" s="518">
        <v>4736</v>
      </c>
      <c r="AU5" s="519">
        <v>67743</v>
      </c>
      <c r="AV5" s="519">
        <v>111402</v>
      </c>
      <c r="AW5" s="520">
        <v>75891</v>
      </c>
      <c r="AX5" s="518"/>
      <c r="AY5" s="519"/>
      <c r="AZ5" s="519"/>
      <c r="BA5" s="520"/>
      <c r="BB5" s="379"/>
      <c r="BC5" s="42"/>
      <c r="BD5" s="42"/>
      <c r="BE5" s="239"/>
      <c r="BF5" s="518">
        <v>15</v>
      </c>
      <c r="BG5" s="519">
        <v>-5</v>
      </c>
      <c r="BH5" s="519">
        <v>61</v>
      </c>
      <c r="BI5" s="520">
        <v>35</v>
      </c>
      <c r="BJ5" s="518">
        <v>2934</v>
      </c>
      <c r="BK5" s="519">
        <v>418957</v>
      </c>
      <c r="BL5" s="519">
        <v>7625</v>
      </c>
      <c r="BM5" s="520">
        <v>419920</v>
      </c>
      <c r="BN5" s="518">
        <v>78</v>
      </c>
      <c r="BO5" s="519">
        <v>342</v>
      </c>
      <c r="BP5" s="519">
        <v>186</v>
      </c>
      <c r="BQ5" s="519">
        <v>431</v>
      </c>
      <c r="BR5" s="518"/>
      <c r="BS5" s="519"/>
      <c r="BT5" s="519"/>
      <c r="BU5" s="520"/>
      <c r="BV5" s="518"/>
      <c r="BW5" s="519"/>
      <c r="BX5" s="519"/>
      <c r="BY5" s="520"/>
      <c r="BZ5" s="748">
        <v>2022</v>
      </c>
      <c r="CA5" s="734">
        <v>6967</v>
      </c>
      <c r="CB5" s="734">
        <v>5134</v>
      </c>
      <c r="CC5" s="735">
        <v>17194</v>
      </c>
      <c r="CD5" s="518"/>
      <c r="CE5" s="519"/>
      <c r="CF5" s="519"/>
      <c r="CG5" s="520"/>
      <c r="CH5" s="518">
        <v>2</v>
      </c>
      <c r="CI5" s="519">
        <v>29</v>
      </c>
      <c r="CJ5" s="519">
        <v>2</v>
      </c>
      <c r="CK5" s="520">
        <v>42</v>
      </c>
      <c r="CL5" s="518">
        <v>6114</v>
      </c>
      <c r="CM5" s="519">
        <v>523</v>
      </c>
      <c r="CN5" s="519">
        <v>11438</v>
      </c>
      <c r="CO5" s="520">
        <v>2762</v>
      </c>
      <c r="CP5" s="522">
        <f>SUM(B5+F5+J5+N5+R5+V5+Z5+AD5+AH5+AL5+AP5+AT5+AX5+AD5+BF5+BJ5+BN5+BR5+BV5+BZ5+CD5+CH5+CL5)</f>
        <v>25881</v>
      </c>
      <c r="CQ5" s="518">
        <f>SUM(C5+G5+K5+O5+S5+W5+AA5+AE5+AI5+AM5+AQ5+AU5+AY5+AE5+BG5+BK5+BO5+BS5+BW5+CA5+CE5+CI5+CM5)</f>
        <v>504439</v>
      </c>
      <c r="CR5" s="518">
        <f>SUM(D5+H5+L5+P5+T5+X5+AB5+AF5+AJ5+AN5+AR5+AV5+AZ5+AF5+BH5+BL5+BP5+BT5+BX5+CB5+CF5+CJ5+CN5)</f>
        <v>157549</v>
      </c>
      <c r="CS5" s="749">
        <f>SUM(E5+I5+M5+Q5+U5+Y5+AC5+AG5+AK5+AO5+AS5+AW5+BA5+AG5+BI5+BM5+BQ5+BU5+BY5+CC5+CG5+CK5+CO5)</f>
        <v>532364</v>
      </c>
      <c r="CT5" s="518"/>
      <c r="CU5" s="519"/>
      <c r="CV5" s="519"/>
      <c r="CW5" s="520"/>
      <c r="CX5" s="518">
        <f>CP5+CT5</f>
        <v>25881</v>
      </c>
      <c r="CY5" s="518">
        <f aca="true" t="shared" si="0" ref="CY5:DA14">CQ5+CU5</f>
        <v>504439</v>
      </c>
      <c r="CZ5" s="518">
        <f t="shared" si="0"/>
        <v>157549</v>
      </c>
      <c r="DA5" s="749">
        <f t="shared" si="0"/>
        <v>532364</v>
      </c>
    </row>
    <row r="6" spans="1:105" s="738" customFormat="1" ht="14.25">
      <c r="A6" s="387" t="s">
        <v>4</v>
      </c>
      <c r="B6" s="15">
        <v>1328</v>
      </c>
      <c r="C6" s="14">
        <v>301894</v>
      </c>
      <c r="D6" s="519">
        <v>171024</v>
      </c>
      <c r="E6" s="520">
        <v>523850</v>
      </c>
      <c r="F6" s="37"/>
      <c r="G6" s="34"/>
      <c r="H6" s="34"/>
      <c r="I6" s="38"/>
      <c r="J6" s="35"/>
      <c r="K6" s="34"/>
      <c r="L6" s="519"/>
      <c r="M6" s="747"/>
      <c r="N6" s="35">
        <v>3504595</v>
      </c>
      <c r="O6" s="34">
        <v>2670898</v>
      </c>
      <c r="P6" s="519">
        <v>6863872</v>
      </c>
      <c r="Q6" s="747">
        <v>4208480</v>
      </c>
      <c r="R6" s="35">
        <v>2979</v>
      </c>
      <c r="S6" s="34">
        <v>6866</v>
      </c>
      <c r="T6" s="34">
        <v>11702</v>
      </c>
      <c r="U6" s="952">
        <v>6866</v>
      </c>
      <c r="V6" s="35">
        <v>235883</v>
      </c>
      <c r="W6" s="34">
        <v>87856</v>
      </c>
      <c r="X6" s="34">
        <v>2680073</v>
      </c>
      <c r="Y6" s="952">
        <v>1851866</v>
      </c>
      <c r="Z6" s="35">
        <v>1270</v>
      </c>
      <c r="AA6" s="34">
        <v>160</v>
      </c>
      <c r="AB6" s="34">
        <v>3866</v>
      </c>
      <c r="AC6" s="952">
        <v>1612</v>
      </c>
      <c r="AD6" s="35">
        <v>51849</v>
      </c>
      <c r="AE6" s="34"/>
      <c r="AF6" s="519">
        <v>51849</v>
      </c>
      <c r="AG6" s="520"/>
      <c r="AH6" s="35">
        <v>189602</v>
      </c>
      <c r="AI6" s="34">
        <v>85</v>
      </c>
      <c r="AJ6" s="519">
        <v>189708</v>
      </c>
      <c r="AK6" s="520">
        <v>125</v>
      </c>
      <c r="AL6" s="37">
        <v>16224</v>
      </c>
      <c r="AM6" s="34">
        <v>7495</v>
      </c>
      <c r="AN6" s="519">
        <v>26201</v>
      </c>
      <c r="AO6" s="520">
        <v>9691</v>
      </c>
      <c r="AP6" s="37">
        <v>5756941</v>
      </c>
      <c r="AQ6" s="918">
        <v>4993993</v>
      </c>
      <c r="AR6" s="519">
        <v>10705531</v>
      </c>
      <c r="AS6" s="520">
        <v>9656932</v>
      </c>
      <c r="AT6" s="37">
        <v>47384</v>
      </c>
      <c r="AU6" s="34">
        <v>5049</v>
      </c>
      <c r="AV6" s="519">
        <v>699639</v>
      </c>
      <c r="AW6" s="520">
        <v>100989</v>
      </c>
      <c r="AX6" s="739">
        <v>5827</v>
      </c>
      <c r="AY6" s="740">
        <v>4827</v>
      </c>
      <c r="AZ6" s="519">
        <v>10711</v>
      </c>
      <c r="BA6" s="520">
        <v>8192</v>
      </c>
      <c r="BB6" s="35">
        <v>98964</v>
      </c>
      <c r="BC6" s="34">
        <v>38442</v>
      </c>
      <c r="BD6" s="34">
        <v>111578</v>
      </c>
      <c r="BE6" s="38">
        <v>56053</v>
      </c>
      <c r="BF6" s="37">
        <v>749560</v>
      </c>
      <c r="BG6" s="34">
        <v>88655</v>
      </c>
      <c r="BH6" s="519">
        <v>1806605</v>
      </c>
      <c r="BI6" s="520">
        <v>179813</v>
      </c>
      <c r="BJ6" s="37">
        <v>962532</v>
      </c>
      <c r="BK6" s="34">
        <v>37507</v>
      </c>
      <c r="BL6" s="519">
        <v>1501470</v>
      </c>
      <c r="BM6" s="520">
        <v>69709</v>
      </c>
      <c r="BN6" s="37">
        <v>606326</v>
      </c>
      <c r="BO6" s="34">
        <v>19008</v>
      </c>
      <c r="BP6" s="519">
        <v>631091</v>
      </c>
      <c r="BQ6" s="519">
        <v>35748</v>
      </c>
      <c r="BR6" s="37"/>
      <c r="BS6" s="34"/>
      <c r="BT6" s="519"/>
      <c r="BU6" s="520"/>
      <c r="BV6" s="741"/>
      <c r="BW6" s="34"/>
      <c r="BX6" s="34"/>
      <c r="BY6" s="38"/>
      <c r="BZ6" s="736">
        <v>134962</v>
      </c>
      <c r="CA6" s="737">
        <v>99826</v>
      </c>
      <c r="CB6" s="734">
        <v>269910</v>
      </c>
      <c r="CC6" s="735">
        <v>198362</v>
      </c>
      <c r="CD6" s="742"/>
      <c r="CE6" s="743">
        <v>2</v>
      </c>
      <c r="CF6" s="743">
        <v>1</v>
      </c>
      <c r="CG6" s="744">
        <v>2</v>
      </c>
      <c r="CH6" s="31">
        <v>278020</v>
      </c>
      <c r="CI6" s="32">
        <v>167406</v>
      </c>
      <c r="CJ6" s="519">
        <v>680044</v>
      </c>
      <c r="CK6" s="520">
        <v>197691</v>
      </c>
      <c r="CL6" s="37">
        <v>6</v>
      </c>
      <c r="CM6" s="34">
        <v>49</v>
      </c>
      <c r="CN6" s="519">
        <v>35</v>
      </c>
      <c r="CO6" s="520">
        <v>49</v>
      </c>
      <c r="CP6" s="15">
        <f aca="true" t="shared" si="1" ref="CP6:CP14">SUM(B6+F6+J6+N6+R6+V6+Z6+AD6+AH6+AL6+AP6+AT6+AX6+AD6+BF6+BJ6+BN6+BR6+BV6+BZ6+CD6+CH6+CL6)</f>
        <v>12597137</v>
      </c>
      <c r="CQ6" s="16">
        <f aca="true" t="shared" si="2" ref="CQ6:CQ14">SUM(C6+G6+K6+O6+S6+W6+AA6+AE6+AI6+AM6+AQ6+AU6+AY6+AE6+BG6+BK6+BO6+BS6+BW6+CA6+CE6+CI6+CM6)</f>
        <v>8491576</v>
      </c>
      <c r="CR6" s="16">
        <f aca="true" t="shared" si="3" ref="CR6:CR14">SUM(D6+H6+L6+P6+T6+X6+AB6+AF6+AJ6+AN6+AR6+AV6+AZ6+AF6+BH6+BL6+BP6+BT6+BX6+CB6+CF6+CJ6+CN6)</f>
        <v>26355181</v>
      </c>
      <c r="CS6" s="366">
        <f aca="true" t="shared" si="4" ref="CS6:CS14">SUM(E6+I6+M6+Q6+U6+Y6+AC6+AG6+AK6+AO6+AS6+AW6+BA6+AG6+BI6+BM6+BQ6+BU6+BY6+CC6+CG6+CK6+CO6)</f>
        <v>17049977</v>
      </c>
      <c r="CT6" s="31"/>
      <c r="CU6" s="32"/>
      <c r="CV6" s="519"/>
      <c r="CW6" s="520"/>
      <c r="CX6" s="16">
        <f aca="true" t="shared" si="5" ref="CX6:CX14">CP6+CT6</f>
        <v>12597137</v>
      </c>
      <c r="CY6" s="16">
        <f t="shared" si="0"/>
        <v>8491576</v>
      </c>
      <c r="CZ6" s="16">
        <f t="shared" si="0"/>
        <v>26355181</v>
      </c>
      <c r="DA6" s="366">
        <f t="shared" si="0"/>
        <v>17049977</v>
      </c>
    </row>
    <row r="7" spans="1:105" s="738" customFormat="1" ht="14.25">
      <c r="A7" s="387" t="s">
        <v>5</v>
      </c>
      <c r="B7" s="15">
        <v>335357</v>
      </c>
      <c r="C7" s="14">
        <v>7013</v>
      </c>
      <c r="D7" s="519">
        <v>444456</v>
      </c>
      <c r="E7" s="520">
        <v>8279</v>
      </c>
      <c r="F7" s="37"/>
      <c r="G7" s="34"/>
      <c r="H7" s="34"/>
      <c r="I7" s="38"/>
      <c r="J7" s="35"/>
      <c r="K7" s="34"/>
      <c r="L7" s="519"/>
      <c r="M7" s="747"/>
      <c r="N7" s="35">
        <v>883267</v>
      </c>
      <c r="O7" s="34">
        <v>1651200</v>
      </c>
      <c r="P7" s="519">
        <v>2146721</v>
      </c>
      <c r="Q7" s="747">
        <v>3867636</v>
      </c>
      <c r="R7" s="35">
        <v>2</v>
      </c>
      <c r="S7" s="34"/>
      <c r="T7" s="34">
        <v>66</v>
      </c>
      <c r="U7" s="952"/>
      <c r="V7" s="35">
        <v>2712</v>
      </c>
      <c r="W7" s="34">
        <v>2511</v>
      </c>
      <c r="X7" s="34">
        <v>5219</v>
      </c>
      <c r="Y7" s="952">
        <v>4127</v>
      </c>
      <c r="Z7" s="35">
        <v>288434</v>
      </c>
      <c r="AA7" s="34">
        <v>176048</v>
      </c>
      <c r="AB7" s="34">
        <v>545604</v>
      </c>
      <c r="AC7" s="952">
        <v>220027</v>
      </c>
      <c r="AD7" s="35"/>
      <c r="AE7" s="34"/>
      <c r="AF7" s="519"/>
      <c r="AG7" s="520"/>
      <c r="AH7" s="35"/>
      <c r="AI7" s="34"/>
      <c r="AJ7" s="519"/>
      <c r="AK7" s="520"/>
      <c r="AL7" s="37">
        <v>66</v>
      </c>
      <c r="AM7" s="34"/>
      <c r="AN7" s="519">
        <v>180</v>
      </c>
      <c r="AO7" s="520"/>
      <c r="AP7" s="37">
        <v>1081933</v>
      </c>
      <c r="AQ7" s="918">
        <v>689299</v>
      </c>
      <c r="AR7" s="519">
        <v>2119247</v>
      </c>
      <c r="AS7" s="520">
        <v>898550</v>
      </c>
      <c r="AT7" s="37">
        <v>45435</v>
      </c>
      <c r="AU7" s="34">
        <v>21537</v>
      </c>
      <c r="AV7" s="519">
        <v>60669</v>
      </c>
      <c r="AW7" s="520">
        <v>22984</v>
      </c>
      <c r="AX7" s="739"/>
      <c r="AY7" s="740"/>
      <c r="AZ7" s="519"/>
      <c r="BA7" s="520"/>
      <c r="BB7" s="35"/>
      <c r="BC7" s="34"/>
      <c r="BD7" s="34"/>
      <c r="BE7" s="38"/>
      <c r="BF7" s="37">
        <v>311055</v>
      </c>
      <c r="BG7" s="34">
        <v>407536</v>
      </c>
      <c r="BH7" s="519">
        <v>627294</v>
      </c>
      <c r="BI7" s="520">
        <v>679188</v>
      </c>
      <c r="BJ7" s="37"/>
      <c r="BK7" s="34"/>
      <c r="BL7" s="519"/>
      <c r="BM7" s="520"/>
      <c r="BN7" s="37">
        <v>1581</v>
      </c>
      <c r="BO7" s="34">
        <v>10171</v>
      </c>
      <c r="BP7" s="519">
        <v>3094</v>
      </c>
      <c r="BQ7" s="519">
        <v>12097</v>
      </c>
      <c r="BR7" s="37"/>
      <c r="BS7" s="34"/>
      <c r="BT7" s="519"/>
      <c r="BU7" s="520"/>
      <c r="BV7" s="741"/>
      <c r="BW7" s="34"/>
      <c r="BX7" s="34"/>
      <c r="BY7" s="38"/>
      <c r="BZ7" s="736">
        <v>5981</v>
      </c>
      <c r="CA7" s="737">
        <v>11167</v>
      </c>
      <c r="CB7" s="734">
        <v>7984</v>
      </c>
      <c r="CC7" s="735">
        <v>16204</v>
      </c>
      <c r="CD7" s="742">
        <v>133197</v>
      </c>
      <c r="CE7" s="743">
        <v>175316</v>
      </c>
      <c r="CF7" s="743">
        <v>244232</v>
      </c>
      <c r="CG7" s="744">
        <v>334742</v>
      </c>
      <c r="CH7" s="31"/>
      <c r="CI7" s="32"/>
      <c r="CJ7" s="519"/>
      <c r="CK7" s="520"/>
      <c r="CL7" s="37"/>
      <c r="CM7" s="34"/>
      <c r="CN7" s="519"/>
      <c r="CO7" s="520">
        <v>2</v>
      </c>
      <c r="CP7" s="15">
        <f t="shared" si="1"/>
        <v>3089020</v>
      </c>
      <c r="CQ7" s="16">
        <f t="shared" si="2"/>
        <v>3151798</v>
      </c>
      <c r="CR7" s="16">
        <f t="shared" si="3"/>
        <v>6204766</v>
      </c>
      <c r="CS7" s="366">
        <f t="shared" si="4"/>
        <v>6063836</v>
      </c>
      <c r="CT7" s="31"/>
      <c r="CU7" s="32"/>
      <c r="CV7" s="519"/>
      <c r="CW7" s="520"/>
      <c r="CX7" s="16">
        <f t="shared" si="5"/>
        <v>3089020</v>
      </c>
      <c r="CY7" s="16">
        <f t="shared" si="0"/>
        <v>3151798</v>
      </c>
      <c r="CZ7" s="16">
        <f t="shared" si="0"/>
        <v>6204766</v>
      </c>
      <c r="DA7" s="366">
        <f t="shared" si="0"/>
        <v>6063836</v>
      </c>
    </row>
    <row r="8" spans="1:105" s="738" customFormat="1" ht="14.25">
      <c r="A8" s="387" t="s">
        <v>6</v>
      </c>
      <c r="B8" s="15">
        <v>178666</v>
      </c>
      <c r="C8" s="14">
        <v>273736</v>
      </c>
      <c r="D8" s="519">
        <v>339187</v>
      </c>
      <c r="E8" s="520">
        <v>466554</v>
      </c>
      <c r="F8" s="37">
        <v>23445</v>
      </c>
      <c r="G8" s="34">
        <v>2680</v>
      </c>
      <c r="H8" s="34">
        <v>34306</v>
      </c>
      <c r="I8" s="38">
        <v>25179</v>
      </c>
      <c r="J8" s="35">
        <v>93714</v>
      </c>
      <c r="K8" s="34">
        <v>33600</v>
      </c>
      <c r="L8" s="519">
        <v>184212</v>
      </c>
      <c r="M8" s="747">
        <v>161530</v>
      </c>
      <c r="N8" s="35">
        <v>294497</v>
      </c>
      <c r="O8" s="34">
        <v>596098</v>
      </c>
      <c r="P8" s="519">
        <v>596115</v>
      </c>
      <c r="Q8" s="747">
        <v>987463</v>
      </c>
      <c r="R8" s="35"/>
      <c r="S8" s="34"/>
      <c r="T8" s="34"/>
      <c r="U8" s="952"/>
      <c r="V8" s="35">
        <v>76</v>
      </c>
      <c r="W8" s="34">
        <v>417</v>
      </c>
      <c r="X8" s="34">
        <v>149</v>
      </c>
      <c r="Y8" s="952">
        <v>739</v>
      </c>
      <c r="Z8" s="35">
        <v>652660</v>
      </c>
      <c r="AA8" s="34">
        <v>2772460</v>
      </c>
      <c r="AB8" s="34">
        <v>1244729</v>
      </c>
      <c r="AC8" s="952">
        <v>4664358</v>
      </c>
      <c r="AD8" s="35">
        <v>23502</v>
      </c>
      <c r="AE8" s="34">
        <v>11221</v>
      </c>
      <c r="AF8" s="519">
        <v>30747</v>
      </c>
      <c r="AG8" s="520">
        <v>27887</v>
      </c>
      <c r="AH8" s="35">
        <v>323024</v>
      </c>
      <c r="AI8" s="34">
        <v>358999</v>
      </c>
      <c r="AJ8" s="519">
        <v>685725</v>
      </c>
      <c r="AK8" s="520">
        <v>766814</v>
      </c>
      <c r="AL8" s="37">
        <v>17058</v>
      </c>
      <c r="AM8" s="34">
        <v>15679</v>
      </c>
      <c r="AN8" s="519">
        <v>27780</v>
      </c>
      <c r="AO8" s="520">
        <v>26794</v>
      </c>
      <c r="AP8" s="37">
        <v>664988</v>
      </c>
      <c r="AQ8" s="918">
        <v>242513</v>
      </c>
      <c r="AR8" s="519">
        <v>1223876</v>
      </c>
      <c r="AS8" s="520">
        <v>815851</v>
      </c>
      <c r="AT8" s="37">
        <v>915025</v>
      </c>
      <c r="AU8" s="34">
        <v>111932</v>
      </c>
      <c r="AV8" s="519">
        <v>1626157</v>
      </c>
      <c r="AW8" s="520">
        <v>210033</v>
      </c>
      <c r="AX8" s="739"/>
      <c r="AY8" s="740"/>
      <c r="AZ8" s="519"/>
      <c r="BA8" s="520"/>
      <c r="BB8" s="35">
        <v>79326</v>
      </c>
      <c r="BC8" s="34">
        <v>184227</v>
      </c>
      <c r="BD8" s="34">
        <v>230829</v>
      </c>
      <c r="BE8" s="38">
        <v>272880</v>
      </c>
      <c r="BF8" s="37">
        <v>196446</v>
      </c>
      <c r="BG8" s="34">
        <v>248656</v>
      </c>
      <c r="BH8" s="519">
        <v>414157</v>
      </c>
      <c r="BI8" s="520">
        <v>472180</v>
      </c>
      <c r="BJ8" s="37">
        <v>89456</v>
      </c>
      <c r="BK8" s="34">
        <v>110045</v>
      </c>
      <c r="BL8" s="519">
        <v>182554</v>
      </c>
      <c r="BM8" s="520">
        <v>220969</v>
      </c>
      <c r="BN8" s="37">
        <v>244590</v>
      </c>
      <c r="BO8" s="34">
        <v>107413</v>
      </c>
      <c r="BP8" s="519">
        <v>452325</v>
      </c>
      <c r="BQ8" s="519">
        <v>241079</v>
      </c>
      <c r="BR8" s="37">
        <v>232</v>
      </c>
      <c r="BS8" s="34">
        <v>353</v>
      </c>
      <c r="BT8" s="519">
        <v>267</v>
      </c>
      <c r="BU8" s="520">
        <v>1658</v>
      </c>
      <c r="BV8" s="741"/>
      <c r="BW8" s="34"/>
      <c r="BX8" s="34"/>
      <c r="BY8" s="38"/>
      <c r="BZ8" s="736">
        <v>249297</v>
      </c>
      <c r="CA8" s="737">
        <v>514358</v>
      </c>
      <c r="CB8" s="734">
        <v>369721</v>
      </c>
      <c r="CC8" s="735">
        <v>561308</v>
      </c>
      <c r="CD8" s="742">
        <v>47913</v>
      </c>
      <c r="CE8" s="743">
        <v>81130</v>
      </c>
      <c r="CF8" s="743">
        <v>84307</v>
      </c>
      <c r="CG8" s="744">
        <v>199592</v>
      </c>
      <c r="CH8" s="31">
        <v>798</v>
      </c>
      <c r="CI8" s="32">
        <v>1791</v>
      </c>
      <c r="CJ8" s="519">
        <v>2117</v>
      </c>
      <c r="CK8" s="520">
        <v>3119</v>
      </c>
      <c r="CL8" s="37">
        <v>38729</v>
      </c>
      <c r="CM8" s="34">
        <v>551</v>
      </c>
      <c r="CN8" s="519">
        <v>129905</v>
      </c>
      <c r="CO8" s="520">
        <v>587</v>
      </c>
      <c r="CP8" s="15">
        <f t="shared" si="1"/>
        <v>4077618</v>
      </c>
      <c r="CQ8" s="16">
        <f t="shared" si="2"/>
        <v>5494853</v>
      </c>
      <c r="CR8" s="16">
        <f t="shared" si="3"/>
        <v>7659083</v>
      </c>
      <c r="CS8" s="366">
        <f t="shared" si="4"/>
        <v>9881581</v>
      </c>
      <c r="CT8" s="31"/>
      <c r="CU8" s="32"/>
      <c r="CV8" s="519"/>
      <c r="CW8" s="520"/>
      <c r="CX8" s="16">
        <f t="shared" si="5"/>
        <v>4077618</v>
      </c>
      <c r="CY8" s="16">
        <f t="shared" si="0"/>
        <v>5494853</v>
      </c>
      <c r="CZ8" s="16">
        <f t="shared" si="0"/>
        <v>7659083</v>
      </c>
      <c r="DA8" s="366">
        <f t="shared" si="0"/>
        <v>9881581</v>
      </c>
    </row>
    <row r="9" spans="1:105" s="738" customFormat="1" ht="14.25">
      <c r="A9" s="387" t="s">
        <v>7</v>
      </c>
      <c r="B9" s="15"/>
      <c r="C9" s="14"/>
      <c r="D9" s="519"/>
      <c r="E9" s="520"/>
      <c r="F9" s="37"/>
      <c r="G9" s="34"/>
      <c r="H9" s="34"/>
      <c r="I9" s="38"/>
      <c r="J9" s="35"/>
      <c r="K9" s="34"/>
      <c r="L9" s="519"/>
      <c r="M9" s="747"/>
      <c r="N9" s="35">
        <v>426553</v>
      </c>
      <c r="O9" s="34">
        <v>249082</v>
      </c>
      <c r="P9" s="519">
        <v>782758</v>
      </c>
      <c r="Q9" s="747">
        <v>6513859</v>
      </c>
      <c r="R9" s="35"/>
      <c r="S9" s="34"/>
      <c r="T9" s="34"/>
      <c r="U9" s="952"/>
      <c r="V9" s="35"/>
      <c r="W9" s="34"/>
      <c r="X9" s="34"/>
      <c r="Y9" s="952"/>
      <c r="Z9" s="35">
        <v>192964</v>
      </c>
      <c r="AA9" s="34">
        <v>38782</v>
      </c>
      <c r="AB9" s="34">
        <v>328929</v>
      </c>
      <c r="AC9" s="952">
        <v>38782</v>
      </c>
      <c r="AD9" s="35"/>
      <c r="AE9" s="34"/>
      <c r="AF9" s="519"/>
      <c r="AG9" s="520"/>
      <c r="AH9" s="35"/>
      <c r="AI9" s="34"/>
      <c r="AJ9" s="519"/>
      <c r="AK9" s="520"/>
      <c r="AL9" s="37"/>
      <c r="AM9" s="34"/>
      <c r="AN9" s="519"/>
      <c r="AO9" s="520"/>
      <c r="AP9" s="37">
        <v>35552</v>
      </c>
      <c r="AQ9" s="918">
        <v>6852</v>
      </c>
      <c r="AR9" s="519">
        <v>70066</v>
      </c>
      <c r="AS9" s="520">
        <v>109442</v>
      </c>
      <c r="AT9" s="37"/>
      <c r="AU9" s="34"/>
      <c r="AV9" s="519"/>
      <c r="AW9" s="520"/>
      <c r="AX9" s="739"/>
      <c r="AY9" s="740"/>
      <c r="AZ9" s="519"/>
      <c r="BA9" s="520"/>
      <c r="BB9" s="35"/>
      <c r="BC9" s="34"/>
      <c r="BD9" s="34"/>
      <c r="BE9" s="38"/>
      <c r="BF9" s="37">
        <v>811176</v>
      </c>
      <c r="BG9" s="34">
        <v>541565</v>
      </c>
      <c r="BH9" s="519">
        <v>1662654</v>
      </c>
      <c r="BI9" s="520">
        <v>937912</v>
      </c>
      <c r="BJ9" s="37"/>
      <c r="BK9" s="34"/>
      <c r="BL9" s="519"/>
      <c r="BM9" s="520"/>
      <c r="BN9" s="37"/>
      <c r="BO9" s="34"/>
      <c r="BP9" s="519"/>
      <c r="BQ9" s="519"/>
      <c r="BR9" s="37"/>
      <c r="BS9" s="34"/>
      <c r="BT9" s="519"/>
      <c r="BU9" s="520"/>
      <c r="BV9" s="741"/>
      <c r="BW9" s="34"/>
      <c r="BX9" s="34"/>
      <c r="BY9" s="38"/>
      <c r="BZ9" s="736"/>
      <c r="CA9" s="737"/>
      <c r="CB9" s="734"/>
      <c r="CC9" s="735"/>
      <c r="CD9" s="742"/>
      <c r="CE9" s="743"/>
      <c r="CF9" s="743"/>
      <c r="CG9" s="744"/>
      <c r="CH9" s="31"/>
      <c r="CI9" s="32"/>
      <c r="CJ9" s="519"/>
      <c r="CK9" s="520"/>
      <c r="CL9" s="37"/>
      <c r="CM9" s="34"/>
      <c r="CN9" s="519"/>
      <c r="CO9" s="520"/>
      <c r="CP9" s="15">
        <f t="shared" si="1"/>
        <v>1466245</v>
      </c>
      <c r="CQ9" s="16">
        <f t="shared" si="2"/>
        <v>836281</v>
      </c>
      <c r="CR9" s="16">
        <f t="shared" si="3"/>
        <v>2844407</v>
      </c>
      <c r="CS9" s="366">
        <f t="shared" si="4"/>
        <v>7599995</v>
      </c>
      <c r="CT9" s="31"/>
      <c r="CU9" s="32"/>
      <c r="CV9" s="519"/>
      <c r="CW9" s="520"/>
      <c r="CX9" s="16">
        <f t="shared" si="5"/>
        <v>1466245</v>
      </c>
      <c r="CY9" s="16">
        <f t="shared" si="0"/>
        <v>836281</v>
      </c>
      <c r="CZ9" s="16">
        <f t="shared" si="0"/>
        <v>2844407</v>
      </c>
      <c r="DA9" s="366">
        <f t="shared" si="0"/>
        <v>7599995</v>
      </c>
    </row>
    <row r="10" spans="1:105" s="738" customFormat="1" ht="14.25">
      <c r="A10" s="387" t="s">
        <v>8</v>
      </c>
      <c r="B10" s="15">
        <v>275626</v>
      </c>
      <c r="C10" s="14">
        <v>131207</v>
      </c>
      <c r="D10" s="519">
        <v>537744</v>
      </c>
      <c r="E10" s="520">
        <v>273703</v>
      </c>
      <c r="F10" s="37">
        <v>22561</v>
      </c>
      <c r="G10" s="34">
        <v>19766</v>
      </c>
      <c r="H10" s="34">
        <v>38365</v>
      </c>
      <c r="I10" s="38">
        <v>30900</v>
      </c>
      <c r="J10" s="35">
        <v>20317</v>
      </c>
      <c r="K10" s="34">
        <v>43847</v>
      </c>
      <c r="L10" s="519">
        <v>32225</v>
      </c>
      <c r="M10" s="747">
        <v>117399</v>
      </c>
      <c r="N10" s="35">
        <v>2532127</v>
      </c>
      <c r="O10" s="34">
        <v>3373396</v>
      </c>
      <c r="P10" s="519">
        <v>4718301</v>
      </c>
      <c r="Q10" s="747">
        <v>421368</v>
      </c>
      <c r="R10" s="35">
        <v>14696</v>
      </c>
      <c r="S10" s="34">
        <v>13143</v>
      </c>
      <c r="T10" s="34">
        <v>29606</v>
      </c>
      <c r="U10" s="952">
        <v>24702</v>
      </c>
      <c r="V10" s="35">
        <v>1356</v>
      </c>
      <c r="W10" s="34">
        <v>5217</v>
      </c>
      <c r="X10" s="34">
        <v>1809</v>
      </c>
      <c r="Y10" s="952">
        <v>5636</v>
      </c>
      <c r="Z10" s="35">
        <v>1881792</v>
      </c>
      <c r="AA10" s="34">
        <v>3135534</v>
      </c>
      <c r="AB10" s="34">
        <v>3884661</v>
      </c>
      <c r="AC10" s="952">
        <v>5286107</v>
      </c>
      <c r="AD10" s="35">
        <v>10036</v>
      </c>
      <c r="AE10" s="34">
        <v>15278</v>
      </c>
      <c r="AF10" s="519">
        <v>21145</v>
      </c>
      <c r="AG10" s="520">
        <v>40771</v>
      </c>
      <c r="AH10" s="35">
        <v>17873</v>
      </c>
      <c r="AI10" s="34">
        <v>28381</v>
      </c>
      <c r="AJ10" s="519">
        <v>40090</v>
      </c>
      <c r="AK10" s="520">
        <v>55762</v>
      </c>
      <c r="AL10" s="37">
        <v>165130</v>
      </c>
      <c r="AM10" s="34">
        <v>125962</v>
      </c>
      <c r="AN10" s="519">
        <v>298776</v>
      </c>
      <c r="AO10" s="520">
        <v>242430</v>
      </c>
      <c r="AP10" s="37">
        <v>7965120</v>
      </c>
      <c r="AQ10" s="918">
        <v>5183457</v>
      </c>
      <c r="AR10" s="519">
        <v>14136973</v>
      </c>
      <c r="AS10" s="520">
        <v>9692627</v>
      </c>
      <c r="AT10" s="37">
        <v>6463445</v>
      </c>
      <c r="AU10" s="34">
        <v>5115487</v>
      </c>
      <c r="AV10" s="519">
        <v>11310291</v>
      </c>
      <c r="AW10" s="520">
        <v>7857629</v>
      </c>
      <c r="AX10" s="739">
        <v>23208</v>
      </c>
      <c r="AY10" s="740">
        <v>4684</v>
      </c>
      <c r="AZ10" s="519">
        <v>46921</v>
      </c>
      <c r="BA10" s="520">
        <v>95746</v>
      </c>
      <c r="BB10" s="35">
        <v>754697</v>
      </c>
      <c r="BC10" s="34">
        <v>567430</v>
      </c>
      <c r="BD10" s="34">
        <v>1581117</v>
      </c>
      <c r="BE10" s="38">
        <v>2767236</v>
      </c>
      <c r="BF10" s="39">
        <v>1324057</v>
      </c>
      <c r="BG10" s="40">
        <v>1626120</v>
      </c>
      <c r="BH10" s="519">
        <v>2826136</v>
      </c>
      <c r="BI10" s="520">
        <v>3614695</v>
      </c>
      <c r="BJ10" s="37">
        <v>214033</v>
      </c>
      <c r="BK10" s="34">
        <v>198875</v>
      </c>
      <c r="BL10" s="519">
        <v>916746</v>
      </c>
      <c r="BM10" s="520">
        <v>1031188</v>
      </c>
      <c r="BN10" s="37">
        <v>146641</v>
      </c>
      <c r="BO10" s="34">
        <v>62714</v>
      </c>
      <c r="BP10" s="519">
        <v>621873</v>
      </c>
      <c r="BQ10" s="519">
        <v>165035</v>
      </c>
      <c r="BR10" s="37">
        <v>532514</v>
      </c>
      <c r="BS10" s="34">
        <v>2029740</v>
      </c>
      <c r="BT10" s="519">
        <v>648764</v>
      </c>
      <c r="BU10" s="520">
        <v>2402301</v>
      </c>
      <c r="BV10" s="741"/>
      <c r="BW10" s="34"/>
      <c r="BX10" s="34"/>
      <c r="BY10" s="38"/>
      <c r="BZ10" s="736">
        <v>756778</v>
      </c>
      <c r="CA10" s="737">
        <v>566734</v>
      </c>
      <c r="CB10" s="734">
        <v>1612134</v>
      </c>
      <c r="CC10" s="735">
        <v>831284</v>
      </c>
      <c r="CD10" s="742">
        <v>610146</v>
      </c>
      <c r="CE10" s="743">
        <v>1003136</v>
      </c>
      <c r="CF10" s="743">
        <v>1127175</v>
      </c>
      <c r="CG10" s="744">
        <v>1837918</v>
      </c>
      <c r="CH10" s="31">
        <v>879</v>
      </c>
      <c r="CI10" s="32">
        <v>1334</v>
      </c>
      <c r="CJ10" s="519">
        <v>2254</v>
      </c>
      <c r="CK10" s="520">
        <v>1756</v>
      </c>
      <c r="CL10" s="37">
        <v>89284</v>
      </c>
      <c r="CM10" s="34">
        <v>26034</v>
      </c>
      <c r="CN10" s="519">
        <v>131102</v>
      </c>
      <c r="CO10" s="520">
        <v>56515</v>
      </c>
      <c r="CP10" s="15">
        <f t="shared" si="1"/>
        <v>23077655</v>
      </c>
      <c r="CQ10" s="16">
        <f t="shared" si="2"/>
        <v>22725324</v>
      </c>
      <c r="CR10" s="16">
        <f t="shared" si="3"/>
        <v>43004236</v>
      </c>
      <c r="CS10" s="366">
        <f t="shared" si="4"/>
        <v>34126243</v>
      </c>
      <c r="CT10" s="37"/>
      <c r="CU10" s="34"/>
      <c r="CV10" s="519"/>
      <c r="CW10" s="520"/>
      <c r="CX10" s="16">
        <f t="shared" si="5"/>
        <v>23077655</v>
      </c>
      <c r="CY10" s="16">
        <f t="shared" si="0"/>
        <v>22725324</v>
      </c>
      <c r="CZ10" s="16">
        <f t="shared" si="0"/>
        <v>43004236</v>
      </c>
      <c r="DA10" s="366">
        <f t="shared" si="0"/>
        <v>34126243</v>
      </c>
    </row>
    <row r="11" spans="1:105" s="738" customFormat="1" ht="15" thickBot="1">
      <c r="A11" s="387" t="s">
        <v>9</v>
      </c>
      <c r="B11" s="701"/>
      <c r="C11" s="779"/>
      <c r="D11" s="779"/>
      <c r="E11" s="780"/>
      <c r="F11" s="703"/>
      <c r="G11" s="783"/>
      <c r="H11" s="783"/>
      <c r="I11" s="784"/>
      <c r="J11" s="709"/>
      <c r="K11" s="783"/>
      <c r="L11" s="783"/>
      <c r="M11" s="954"/>
      <c r="N11" s="709"/>
      <c r="O11" s="783"/>
      <c r="P11" s="783"/>
      <c r="Q11" s="954"/>
      <c r="R11" s="709"/>
      <c r="S11" s="783"/>
      <c r="T11" s="783"/>
      <c r="U11" s="954"/>
      <c r="V11" s="709"/>
      <c r="W11" s="783"/>
      <c r="X11" s="34"/>
      <c r="Y11" s="952"/>
      <c r="Z11" s="709"/>
      <c r="AA11" s="783"/>
      <c r="AB11" s="34"/>
      <c r="AC11" s="952"/>
      <c r="AD11" s="709"/>
      <c r="AE11" s="783"/>
      <c r="AF11" s="519"/>
      <c r="AG11" s="520"/>
      <c r="AH11" s="709"/>
      <c r="AI11" s="783"/>
      <c r="AJ11" s="519"/>
      <c r="AK11" s="520"/>
      <c r="AL11" s="703"/>
      <c r="AM11" s="783"/>
      <c r="AN11" s="519"/>
      <c r="AO11" s="520"/>
      <c r="AP11" s="703"/>
      <c r="AQ11" s="745"/>
      <c r="AR11" s="519"/>
      <c r="AS11" s="520"/>
      <c r="AT11" s="703"/>
      <c r="AU11" s="783"/>
      <c r="AV11" s="519"/>
      <c r="AW11" s="520"/>
      <c r="AX11" s="785"/>
      <c r="AY11" s="786"/>
      <c r="AZ11" s="519"/>
      <c r="BA11" s="520"/>
      <c r="BB11" s="709"/>
      <c r="BC11" s="783"/>
      <c r="BD11" s="783"/>
      <c r="BE11" s="784"/>
      <c r="BF11" s="706"/>
      <c r="BG11" s="704"/>
      <c r="BH11" s="704"/>
      <c r="BI11" s="705"/>
      <c r="BJ11" s="703"/>
      <c r="BK11" s="783"/>
      <c r="BL11" s="519"/>
      <c r="BM11" s="520"/>
      <c r="BN11" s="703">
        <v>1130</v>
      </c>
      <c r="BO11" s="783"/>
      <c r="BP11" s="519"/>
      <c r="BQ11" s="519"/>
      <c r="BR11" s="703"/>
      <c r="BS11" s="783"/>
      <c r="BT11" s="783"/>
      <c r="BU11" s="784"/>
      <c r="BV11" s="787"/>
      <c r="BW11" s="783"/>
      <c r="BX11" s="783"/>
      <c r="BY11" s="784"/>
      <c r="BZ11" s="788"/>
      <c r="CA11" s="789"/>
      <c r="CB11" s="789"/>
      <c r="CC11" s="790"/>
      <c r="CD11" s="791"/>
      <c r="CE11" s="792"/>
      <c r="CF11" s="792"/>
      <c r="CG11" s="793"/>
      <c r="CH11" s="794"/>
      <c r="CI11" s="795"/>
      <c r="CJ11" s="795"/>
      <c r="CK11" s="796"/>
      <c r="CL11" s="703">
        <v>53</v>
      </c>
      <c r="CM11" s="783"/>
      <c r="CN11" s="783">
        <v>53</v>
      </c>
      <c r="CO11" s="784"/>
      <c r="CP11" s="701">
        <f t="shared" si="1"/>
        <v>1183</v>
      </c>
      <c r="CQ11" s="708">
        <f t="shared" si="2"/>
        <v>0</v>
      </c>
      <c r="CR11" s="708">
        <f t="shared" si="3"/>
        <v>53</v>
      </c>
      <c r="CS11" s="702">
        <f t="shared" si="4"/>
        <v>0</v>
      </c>
      <c r="CT11" s="703"/>
      <c r="CU11" s="783"/>
      <c r="CV11" s="519">
        <f>CT11</f>
        <v>0</v>
      </c>
      <c r="CW11" s="520">
        <f>CU11</f>
        <v>0</v>
      </c>
      <c r="CX11" s="708">
        <f t="shared" si="5"/>
        <v>1183</v>
      </c>
      <c r="CY11" s="708">
        <f t="shared" si="0"/>
        <v>0</v>
      </c>
      <c r="CZ11" s="708">
        <f t="shared" si="0"/>
        <v>53</v>
      </c>
      <c r="DA11" s="702">
        <f t="shared" si="0"/>
        <v>0</v>
      </c>
    </row>
    <row r="12" spans="1:105" s="442" customFormat="1" ht="15" thickBot="1">
      <c r="A12" s="750" t="s">
        <v>10</v>
      </c>
      <c r="B12" s="687">
        <f>SUM(B5:B11)</f>
        <v>797859</v>
      </c>
      <c r="C12" s="689">
        <f aca="true" t="shared" si="6" ref="C12:BN12">SUM(C5:C11)</f>
        <v>718100</v>
      </c>
      <c r="D12" s="689">
        <f t="shared" si="6"/>
        <v>1507014</v>
      </c>
      <c r="E12" s="690">
        <f t="shared" si="6"/>
        <v>1279725</v>
      </c>
      <c r="F12" s="691">
        <f t="shared" si="6"/>
        <v>46006</v>
      </c>
      <c r="G12" s="689">
        <f t="shared" si="6"/>
        <v>22446</v>
      </c>
      <c r="H12" s="689">
        <f t="shared" si="6"/>
        <v>72671</v>
      </c>
      <c r="I12" s="690">
        <f t="shared" si="6"/>
        <v>56079</v>
      </c>
      <c r="J12" s="687">
        <f t="shared" si="6"/>
        <v>114106</v>
      </c>
      <c r="K12" s="689">
        <f t="shared" si="6"/>
        <v>79134</v>
      </c>
      <c r="L12" s="689">
        <f t="shared" si="6"/>
        <v>216587</v>
      </c>
      <c r="M12" s="781">
        <f t="shared" si="6"/>
        <v>280907</v>
      </c>
      <c r="N12" s="687">
        <f t="shared" si="6"/>
        <v>7642032</v>
      </c>
      <c r="O12" s="689">
        <f t="shared" si="6"/>
        <v>8542000</v>
      </c>
      <c r="P12" s="689">
        <f t="shared" si="6"/>
        <v>15110536</v>
      </c>
      <c r="Q12" s="781">
        <f t="shared" si="6"/>
        <v>16002159</v>
      </c>
      <c r="R12" s="687">
        <f t="shared" si="6"/>
        <v>17677</v>
      </c>
      <c r="S12" s="689">
        <f t="shared" si="6"/>
        <v>20009</v>
      </c>
      <c r="T12" s="689">
        <f t="shared" si="6"/>
        <v>41374</v>
      </c>
      <c r="U12" s="781">
        <f t="shared" si="6"/>
        <v>31568</v>
      </c>
      <c r="V12" s="687">
        <f t="shared" si="6"/>
        <v>240027</v>
      </c>
      <c r="W12" s="689">
        <f t="shared" si="6"/>
        <v>96001</v>
      </c>
      <c r="X12" s="689">
        <f t="shared" si="6"/>
        <v>2687250</v>
      </c>
      <c r="Y12" s="781">
        <f t="shared" si="6"/>
        <v>1862368</v>
      </c>
      <c r="Z12" s="687">
        <f t="shared" si="6"/>
        <v>3017120</v>
      </c>
      <c r="AA12" s="689">
        <f t="shared" si="6"/>
        <v>6122984</v>
      </c>
      <c r="AB12" s="689">
        <f t="shared" si="6"/>
        <v>6007789</v>
      </c>
      <c r="AC12" s="781">
        <f t="shared" si="6"/>
        <v>10210886</v>
      </c>
      <c r="AD12" s="687">
        <f>SUM(AD5:AD11)</f>
        <v>85414</v>
      </c>
      <c r="AE12" s="689">
        <f>SUM(AE5:AE11)</f>
        <v>26931</v>
      </c>
      <c r="AF12" s="689">
        <f>SUM(AF5:AF11)</f>
        <v>103768</v>
      </c>
      <c r="AG12" s="690">
        <f>SUM(AG5:AG11)</f>
        <v>69088</v>
      </c>
      <c r="AH12" s="687">
        <f t="shared" si="6"/>
        <v>530499</v>
      </c>
      <c r="AI12" s="689">
        <f t="shared" si="6"/>
        <v>387465</v>
      </c>
      <c r="AJ12" s="689">
        <f t="shared" si="6"/>
        <v>915523</v>
      </c>
      <c r="AK12" s="690">
        <f t="shared" si="6"/>
        <v>822701</v>
      </c>
      <c r="AL12" s="691">
        <f t="shared" si="6"/>
        <v>199380</v>
      </c>
      <c r="AM12" s="689">
        <f t="shared" si="6"/>
        <v>150218</v>
      </c>
      <c r="AN12" s="689">
        <f t="shared" si="6"/>
        <v>354424</v>
      </c>
      <c r="AO12" s="690">
        <f t="shared" si="6"/>
        <v>280303</v>
      </c>
      <c r="AP12" s="691">
        <f t="shared" si="6"/>
        <v>15505608</v>
      </c>
      <c r="AQ12" s="689">
        <f t="shared" si="6"/>
        <v>11116788</v>
      </c>
      <c r="AR12" s="689">
        <f t="shared" si="6"/>
        <v>28258331</v>
      </c>
      <c r="AS12" s="690">
        <f t="shared" si="6"/>
        <v>21174573</v>
      </c>
      <c r="AT12" s="691">
        <f t="shared" si="6"/>
        <v>7476025</v>
      </c>
      <c r="AU12" s="689">
        <f t="shared" si="6"/>
        <v>5321748</v>
      </c>
      <c r="AV12" s="689">
        <f t="shared" si="6"/>
        <v>13808158</v>
      </c>
      <c r="AW12" s="690">
        <f t="shared" si="6"/>
        <v>8267526</v>
      </c>
      <c r="AX12" s="691">
        <f t="shared" si="6"/>
        <v>29035</v>
      </c>
      <c r="AY12" s="689">
        <f t="shared" si="6"/>
        <v>9511</v>
      </c>
      <c r="AZ12" s="689">
        <f t="shared" si="6"/>
        <v>57632</v>
      </c>
      <c r="BA12" s="690">
        <f t="shared" si="6"/>
        <v>103938</v>
      </c>
      <c r="BB12" s="687">
        <f t="shared" si="6"/>
        <v>932987</v>
      </c>
      <c r="BC12" s="689">
        <f t="shared" si="6"/>
        <v>790099</v>
      </c>
      <c r="BD12" s="689">
        <f t="shared" si="6"/>
        <v>1923524</v>
      </c>
      <c r="BE12" s="690">
        <f t="shared" si="6"/>
        <v>3096169</v>
      </c>
      <c r="BF12" s="691">
        <f t="shared" si="6"/>
        <v>3392309</v>
      </c>
      <c r="BG12" s="689">
        <f t="shared" si="6"/>
        <v>2912527</v>
      </c>
      <c r="BH12" s="689">
        <f t="shared" si="6"/>
        <v>7336907</v>
      </c>
      <c r="BI12" s="690">
        <f t="shared" si="6"/>
        <v>5883823</v>
      </c>
      <c r="BJ12" s="691">
        <f t="shared" si="6"/>
        <v>1268955</v>
      </c>
      <c r="BK12" s="689">
        <f t="shared" si="6"/>
        <v>765384</v>
      </c>
      <c r="BL12" s="689">
        <f t="shared" si="6"/>
        <v>2608395</v>
      </c>
      <c r="BM12" s="690">
        <f t="shared" si="6"/>
        <v>1741786</v>
      </c>
      <c r="BN12" s="691">
        <f t="shared" si="6"/>
        <v>1000346</v>
      </c>
      <c r="BO12" s="689">
        <f aca="true" t="shared" si="7" ref="BO12:CO12">SUM(BO5:BO11)</f>
        <v>199648</v>
      </c>
      <c r="BP12" s="689">
        <f t="shared" si="7"/>
        <v>1708569</v>
      </c>
      <c r="BQ12" s="690">
        <f t="shared" si="7"/>
        <v>454390</v>
      </c>
      <c r="BR12" s="691">
        <f t="shared" si="7"/>
        <v>532746</v>
      </c>
      <c r="BS12" s="689">
        <f t="shared" si="7"/>
        <v>2030093</v>
      </c>
      <c r="BT12" s="689">
        <f t="shared" si="7"/>
        <v>649031</v>
      </c>
      <c r="BU12" s="690">
        <f t="shared" si="7"/>
        <v>2403959</v>
      </c>
      <c r="BV12" s="691">
        <f t="shared" si="7"/>
        <v>0</v>
      </c>
      <c r="BW12" s="689">
        <f t="shared" si="7"/>
        <v>0</v>
      </c>
      <c r="BX12" s="689">
        <f t="shared" si="7"/>
        <v>0</v>
      </c>
      <c r="BY12" s="690">
        <f t="shared" si="7"/>
        <v>0</v>
      </c>
      <c r="BZ12" s="691">
        <f t="shared" si="7"/>
        <v>1149040</v>
      </c>
      <c r="CA12" s="689">
        <f t="shared" si="7"/>
        <v>1199052</v>
      </c>
      <c r="CB12" s="689">
        <f t="shared" si="7"/>
        <v>2264883</v>
      </c>
      <c r="CC12" s="690">
        <f t="shared" si="7"/>
        <v>1624352</v>
      </c>
      <c r="CD12" s="691">
        <f t="shared" si="7"/>
        <v>791256</v>
      </c>
      <c r="CE12" s="689">
        <f t="shared" si="7"/>
        <v>1259584</v>
      </c>
      <c r="CF12" s="689">
        <f t="shared" si="7"/>
        <v>1455715</v>
      </c>
      <c r="CG12" s="690">
        <f t="shared" si="7"/>
        <v>2372254</v>
      </c>
      <c r="CH12" s="691">
        <f t="shared" si="7"/>
        <v>279699</v>
      </c>
      <c r="CI12" s="689">
        <f t="shared" si="7"/>
        <v>170560</v>
      </c>
      <c r="CJ12" s="689">
        <f t="shared" si="7"/>
        <v>684417</v>
      </c>
      <c r="CK12" s="690">
        <f t="shared" si="7"/>
        <v>202608</v>
      </c>
      <c r="CL12" s="691">
        <f t="shared" si="7"/>
        <v>134186</v>
      </c>
      <c r="CM12" s="689">
        <f t="shared" si="7"/>
        <v>27157</v>
      </c>
      <c r="CN12" s="689">
        <f t="shared" si="7"/>
        <v>272533</v>
      </c>
      <c r="CO12" s="690">
        <f t="shared" si="7"/>
        <v>59915</v>
      </c>
      <c r="CP12" s="687">
        <f t="shared" si="1"/>
        <v>44334739</v>
      </c>
      <c r="CQ12" s="691">
        <f t="shared" si="2"/>
        <v>41204271</v>
      </c>
      <c r="CR12" s="691">
        <f t="shared" si="3"/>
        <v>86225275</v>
      </c>
      <c r="CS12" s="782">
        <f t="shared" si="4"/>
        <v>75253996</v>
      </c>
      <c r="CT12" s="697">
        <f>SUM(CT5:CT11)</f>
        <v>0</v>
      </c>
      <c r="CU12" s="697">
        <f>SUM(CU5:CU11)</f>
        <v>0</v>
      </c>
      <c r="CV12" s="697">
        <f>SUM(CV5:CV11)</f>
        <v>0</v>
      </c>
      <c r="CW12" s="698">
        <f>SUM(CW5:CW11)</f>
        <v>0</v>
      </c>
      <c r="CX12" s="691">
        <f t="shared" si="5"/>
        <v>44334739</v>
      </c>
      <c r="CY12" s="691">
        <f t="shared" si="0"/>
        <v>41204271</v>
      </c>
      <c r="CZ12" s="691">
        <f t="shared" si="0"/>
        <v>86225275</v>
      </c>
      <c r="DA12" s="782">
        <f t="shared" si="0"/>
        <v>75253996</v>
      </c>
    </row>
    <row r="13" spans="1:105" ht="15" thickBot="1">
      <c r="A13" s="378" t="s">
        <v>11</v>
      </c>
      <c r="B13" s="797"/>
      <c r="C13" s="798"/>
      <c r="D13" s="798"/>
      <c r="E13" s="799"/>
      <c r="F13" s="800"/>
      <c r="G13" s="801"/>
      <c r="H13" s="801"/>
      <c r="I13" s="802"/>
      <c r="J13" s="953"/>
      <c r="K13" s="801"/>
      <c r="L13" s="801"/>
      <c r="M13" s="805"/>
      <c r="N13" s="953"/>
      <c r="O13" s="801"/>
      <c r="P13" s="801"/>
      <c r="Q13" s="805"/>
      <c r="R13" s="956"/>
      <c r="S13" s="803"/>
      <c r="T13" s="803"/>
      <c r="U13" s="955"/>
      <c r="V13" s="953"/>
      <c r="W13" s="801"/>
      <c r="X13" s="801"/>
      <c r="Y13" s="805"/>
      <c r="Z13" s="953"/>
      <c r="AA13" s="801"/>
      <c r="AB13" s="801"/>
      <c r="AC13" s="805"/>
      <c r="AD13" s="953"/>
      <c r="AE13" s="801"/>
      <c r="AF13" s="801"/>
      <c r="AG13" s="802"/>
      <c r="AH13" s="953"/>
      <c r="AI13" s="801"/>
      <c r="AJ13" s="801"/>
      <c r="AK13" s="802"/>
      <c r="AL13" s="800"/>
      <c r="AM13" s="801">
        <v>0</v>
      </c>
      <c r="AN13" s="801"/>
      <c r="AO13" s="802"/>
      <c r="AP13" s="800"/>
      <c r="AQ13" s="331"/>
      <c r="AR13" s="801"/>
      <c r="AS13" s="802"/>
      <c r="AT13" s="800"/>
      <c r="AU13" s="801"/>
      <c r="AV13" s="801"/>
      <c r="AW13" s="802"/>
      <c r="AX13" s="800"/>
      <c r="AY13" s="801"/>
      <c r="AZ13" s="801"/>
      <c r="BA13" s="802"/>
      <c r="BB13" s="806"/>
      <c r="BC13" s="807"/>
      <c r="BD13" s="807"/>
      <c r="BE13" s="808"/>
      <c r="BF13" s="800"/>
      <c r="BG13" s="801"/>
      <c r="BH13" s="801"/>
      <c r="BI13" s="802"/>
      <c r="BJ13" s="800"/>
      <c r="BK13" s="801"/>
      <c r="BL13" s="801"/>
      <c r="BM13" s="802"/>
      <c r="BN13" s="800"/>
      <c r="BO13" s="801"/>
      <c r="BP13" s="801"/>
      <c r="BQ13" s="802"/>
      <c r="BR13" s="800"/>
      <c r="BS13" s="801"/>
      <c r="BT13" s="801"/>
      <c r="BU13" s="802"/>
      <c r="BV13" s="809"/>
      <c r="BW13" s="803"/>
      <c r="BX13" s="803"/>
      <c r="BY13" s="804"/>
      <c r="BZ13" s="810"/>
      <c r="CA13" s="811"/>
      <c r="CB13" s="811"/>
      <c r="CC13" s="812"/>
      <c r="CD13" s="813"/>
      <c r="CE13" s="814"/>
      <c r="CF13" s="814"/>
      <c r="CG13" s="815"/>
      <c r="CH13" s="816"/>
      <c r="CI13" s="817">
        <v>0</v>
      </c>
      <c r="CJ13" s="817">
        <v>0</v>
      </c>
      <c r="CK13" s="818"/>
      <c r="CL13" s="800"/>
      <c r="CM13" s="801"/>
      <c r="CN13" s="801"/>
      <c r="CO13" s="802"/>
      <c r="CP13" s="797">
        <f t="shared" si="1"/>
        <v>0</v>
      </c>
      <c r="CQ13" s="819">
        <f t="shared" si="2"/>
        <v>0</v>
      </c>
      <c r="CR13" s="819">
        <f t="shared" si="3"/>
        <v>0</v>
      </c>
      <c r="CS13" s="820">
        <f t="shared" si="4"/>
        <v>0</v>
      </c>
      <c r="CT13" s="816"/>
      <c r="CU13" s="817"/>
      <c r="CV13" s="817"/>
      <c r="CW13" s="818"/>
      <c r="CX13" s="819">
        <f t="shared" si="5"/>
        <v>0</v>
      </c>
      <c r="CY13" s="819">
        <f t="shared" si="0"/>
        <v>0</v>
      </c>
      <c r="CZ13" s="819">
        <f t="shared" si="0"/>
        <v>0</v>
      </c>
      <c r="DA13" s="820">
        <f t="shared" si="0"/>
        <v>0</v>
      </c>
    </row>
    <row r="14" spans="1:105" s="442" customFormat="1" ht="15" thickBot="1">
      <c r="A14" s="750" t="s">
        <v>12</v>
      </c>
      <c r="B14" s="687">
        <f>B12+B13</f>
        <v>797859</v>
      </c>
      <c r="C14" s="689">
        <f aca="true" t="shared" si="8" ref="C14:BN14">C12+C13</f>
        <v>718100</v>
      </c>
      <c r="D14" s="689">
        <f t="shared" si="8"/>
        <v>1507014</v>
      </c>
      <c r="E14" s="690">
        <f t="shared" si="8"/>
        <v>1279725</v>
      </c>
      <c r="F14" s="691">
        <f t="shared" si="8"/>
        <v>46006</v>
      </c>
      <c r="G14" s="689">
        <f t="shared" si="8"/>
        <v>22446</v>
      </c>
      <c r="H14" s="689">
        <f t="shared" si="8"/>
        <v>72671</v>
      </c>
      <c r="I14" s="690">
        <f t="shared" si="8"/>
        <v>56079</v>
      </c>
      <c r="J14" s="687">
        <f t="shared" si="8"/>
        <v>114106</v>
      </c>
      <c r="K14" s="689">
        <f t="shared" si="8"/>
        <v>79134</v>
      </c>
      <c r="L14" s="689">
        <f t="shared" si="8"/>
        <v>216587</v>
      </c>
      <c r="M14" s="781">
        <f t="shared" si="8"/>
        <v>280907</v>
      </c>
      <c r="N14" s="687">
        <f t="shared" si="8"/>
        <v>7642032</v>
      </c>
      <c r="O14" s="689">
        <f t="shared" si="8"/>
        <v>8542000</v>
      </c>
      <c r="P14" s="689">
        <f t="shared" si="8"/>
        <v>15110536</v>
      </c>
      <c r="Q14" s="781">
        <f t="shared" si="8"/>
        <v>16002159</v>
      </c>
      <c r="R14" s="687">
        <f t="shared" si="8"/>
        <v>17677</v>
      </c>
      <c r="S14" s="689">
        <f t="shared" si="8"/>
        <v>20009</v>
      </c>
      <c r="T14" s="689">
        <f t="shared" si="8"/>
        <v>41374</v>
      </c>
      <c r="U14" s="781">
        <f t="shared" si="8"/>
        <v>31568</v>
      </c>
      <c r="V14" s="687">
        <f t="shared" si="8"/>
        <v>240027</v>
      </c>
      <c r="W14" s="689">
        <f t="shared" si="8"/>
        <v>96001</v>
      </c>
      <c r="X14" s="689">
        <f t="shared" si="8"/>
        <v>2687250</v>
      </c>
      <c r="Y14" s="781">
        <f t="shared" si="8"/>
        <v>1862368</v>
      </c>
      <c r="Z14" s="687">
        <f t="shared" si="8"/>
        <v>3017120</v>
      </c>
      <c r="AA14" s="689">
        <f t="shared" si="8"/>
        <v>6122984</v>
      </c>
      <c r="AB14" s="689">
        <f t="shared" si="8"/>
        <v>6007789</v>
      </c>
      <c r="AC14" s="781">
        <f t="shared" si="8"/>
        <v>10210886</v>
      </c>
      <c r="AD14" s="687">
        <f>AD12+AD13</f>
        <v>85414</v>
      </c>
      <c r="AE14" s="689">
        <f>AE12+AE13</f>
        <v>26931</v>
      </c>
      <c r="AF14" s="689">
        <f>AF12+AF13</f>
        <v>103768</v>
      </c>
      <c r="AG14" s="690">
        <f>AG12+AG13</f>
        <v>69088</v>
      </c>
      <c r="AH14" s="687">
        <f t="shared" si="8"/>
        <v>530499</v>
      </c>
      <c r="AI14" s="689">
        <f t="shared" si="8"/>
        <v>387465</v>
      </c>
      <c r="AJ14" s="689">
        <f t="shared" si="8"/>
        <v>915523</v>
      </c>
      <c r="AK14" s="690">
        <f t="shared" si="8"/>
        <v>822701</v>
      </c>
      <c r="AL14" s="691">
        <f t="shared" si="8"/>
        <v>199380</v>
      </c>
      <c r="AM14" s="689">
        <f t="shared" si="8"/>
        <v>150218</v>
      </c>
      <c r="AN14" s="689">
        <f t="shared" si="8"/>
        <v>354424</v>
      </c>
      <c r="AO14" s="690">
        <f t="shared" si="8"/>
        <v>280303</v>
      </c>
      <c r="AP14" s="691">
        <f t="shared" si="8"/>
        <v>15505608</v>
      </c>
      <c r="AQ14" s="689">
        <f t="shared" si="8"/>
        <v>11116788</v>
      </c>
      <c r="AR14" s="689">
        <f t="shared" si="8"/>
        <v>28258331</v>
      </c>
      <c r="AS14" s="690">
        <f t="shared" si="8"/>
        <v>21174573</v>
      </c>
      <c r="AT14" s="691">
        <f t="shared" si="8"/>
        <v>7476025</v>
      </c>
      <c r="AU14" s="689">
        <f t="shared" si="8"/>
        <v>5321748</v>
      </c>
      <c r="AV14" s="689">
        <f t="shared" si="8"/>
        <v>13808158</v>
      </c>
      <c r="AW14" s="690">
        <f t="shared" si="8"/>
        <v>8267526</v>
      </c>
      <c r="AX14" s="691">
        <f t="shared" si="8"/>
        <v>29035</v>
      </c>
      <c r="AY14" s="689">
        <f t="shared" si="8"/>
        <v>9511</v>
      </c>
      <c r="AZ14" s="689">
        <f t="shared" si="8"/>
        <v>57632</v>
      </c>
      <c r="BA14" s="690">
        <f t="shared" si="8"/>
        <v>103938</v>
      </c>
      <c r="BB14" s="687">
        <f t="shared" si="8"/>
        <v>932987</v>
      </c>
      <c r="BC14" s="689">
        <f t="shared" si="8"/>
        <v>790099</v>
      </c>
      <c r="BD14" s="689">
        <f t="shared" si="8"/>
        <v>1923524</v>
      </c>
      <c r="BE14" s="690">
        <f t="shared" si="8"/>
        <v>3096169</v>
      </c>
      <c r="BF14" s="691">
        <f t="shared" si="8"/>
        <v>3392309</v>
      </c>
      <c r="BG14" s="689">
        <f t="shared" si="8"/>
        <v>2912527</v>
      </c>
      <c r="BH14" s="689">
        <f t="shared" si="8"/>
        <v>7336907</v>
      </c>
      <c r="BI14" s="690">
        <f t="shared" si="8"/>
        <v>5883823</v>
      </c>
      <c r="BJ14" s="691">
        <f t="shared" si="8"/>
        <v>1268955</v>
      </c>
      <c r="BK14" s="689">
        <f t="shared" si="8"/>
        <v>765384</v>
      </c>
      <c r="BL14" s="689">
        <f t="shared" si="8"/>
        <v>2608395</v>
      </c>
      <c r="BM14" s="690">
        <f t="shared" si="8"/>
        <v>1741786</v>
      </c>
      <c r="BN14" s="691">
        <f t="shared" si="8"/>
        <v>1000346</v>
      </c>
      <c r="BO14" s="689">
        <f aca="true" t="shared" si="9" ref="BO14:CO14">BO12+BO13</f>
        <v>199648</v>
      </c>
      <c r="BP14" s="689">
        <f t="shared" si="9"/>
        <v>1708569</v>
      </c>
      <c r="BQ14" s="690">
        <f t="shared" si="9"/>
        <v>454390</v>
      </c>
      <c r="BR14" s="691">
        <f t="shared" si="9"/>
        <v>532746</v>
      </c>
      <c r="BS14" s="689">
        <f t="shared" si="9"/>
        <v>2030093</v>
      </c>
      <c r="BT14" s="689">
        <f t="shared" si="9"/>
        <v>649031</v>
      </c>
      <c r="BU14" s="690">
        <f t="shared" si="9"/>
        <v>2403959</v>
      </c>
      <c r="BV14" s="691">
        <f t="shared" si="9"/>
        <v>0</v>
      </c>
      <c r="BW14" s="689">
        <f t="shared" si="9"/>
        <v>0</v>
      </c>
      <c r="BX14" s="689">
        <f t="shared" si="9"/>
        <v>0</v>
      </c>
      <c r="BY14" s="690">
        <f t="shared" si="9"/>
        <v>0</v>
      </c>
      <c r="BZ14" s="691">
        <f t="shared" si="9"/>
        <v>1149040</v>
      </c>
      <c r="CA14" s="689">
        <f t="shared" si="9"/>
        <v>1199052</v>
      </c>
      <c r="CB14" s="689">
        <f t="shared" si="9"/>
        <v>2264883</v>
      </c>
      <c r="CC14" s="690">
        <f t="shared" si="9"/>
        <v>1624352</v>
      </c>
      <c r="CD14" s="691">
        <f t="shared" si="9"/>
        <v>791256</v>
      </c>
      <c r="CE14" s="689">
        <f t="shared" si="9"/>
        <v>1259584</v>
      </c>
      <c r="CF14" s="689">
        <f t="shared" si="9"/>
        <v>1455715</v>
      </c>
      <c r="CG14" s="690">
        <f t="shared" si="9"/>
        <v>2372254</v>
      </c>
      <c r="CH14" s="691">
        <f t="shared" si="9"/>
        <v>279699</v>
      </c>
      <c r="CI14" s="689">
        <f t="shared" si="9"/>
        <v>170560</v>
      </c>
      <c r="CJ14" s="689">
        <f t="shared" si="9"/>
        <v>684417</v>
      </c>
      <c r="CK14" s="690">
        <f t="shared" si="9"/>
        <v>202608</v>
      </c>
      <c r="CL14" s="691">
        <f t="shared" si="9"/>
        <v>134186</v>
      </c>
      <c r="CM14" s="689">
        <f t="shared" si="9"/>
        <v>27157</v>
      </c>
      <c r="CN14" s="689">
        <f t="shared" si="9"/>
        <v>272533</v>
      </c>
      <c r="CO14" s="690">
        <f t="shared" si="9"/>
        <v>59915</v>
      </c>
      <c r="CP14" s="687">
        <f t="shared" si="1"/>
        <v>44334739</v>
      </c>
      <c r="CQ14" s="691">
        <f t="shared" si="2"/>
        <v>41204271</v>
      </c>
      <c r="CR14" s="691">
        <f t="shared" si="3"/>
        <v>86225275</v>
      </c>
      <c r="CS14" s="782">
        <f t="shared" si="4"/>
        <v>75253996</v>
      </c>
      <c r="CT14" s="697">
        <f>CT12+CT13</f>
        <v>0</v>
      </c>
      <c r="CU14" s="697">
        <f>CU12+CU13</f>
        <v>0</v>
      </c>
      <c r="CV14" s="697">
        <f>CV12+CV13</f>
        <v>0</v>
      </c>
      <c r="CW14" s="698">
        <f>CW12+CW13</f>
        <v>0</v>
      </c>
      <c r="CX14" s="691">
        <f t="shared" si="5"/>
        <v>44334739</v>
      </c>
      <c r="CY14" s="691">
        <f t="shared" si="0"/>
        <v>41204271</v>
      </c>
      <c r="CZ14" s="691">
        <f t="shared" si="0"/>
        <v>86225275</v>
      </c>
      <c r="DA14" s="782">
        <f t="shared" si="0"/>
        <v>75253996</v>
      </c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F19"/>
  <sheetViews>
    <sheetView zoomScalePageLayoutView="0" workbookViewId="0" topLeftCell="A12">
      <pane xSplit="1" topLeftCell="B1" activePane="topRight" state="frozen"/>
      <selection pane="topLeft" activeCell="A1" sqref="A1"/>
      <selection pane="topRight" activeCell="A23" sqref="A23:A36"/>
    </sheetView>
  </sheetViews>
  <sheetFormatPr defaultColWidth="9.140625" defaultRowHeight="15"/>
  <cols>
    <col min="1" max="1" width="84.421875" style="71" customWidth="1"/>
    <col min="2" max="3" width="11.7109375" style="71" bestFit="1" customWidth="1"/>
    <col min="4" max="5" width="12.7109375" style="71" bestFit="1" customWidth="1"/>
    <col min="6" max="7" width="11.7109375" style="71" bestFit="1" customWidth="1"/>
    <col min="8" max="9" width="12.7109375" style="71" bestFit="1" customWidth="1"/>
    <col min="10" max="11" width="11.7109375" style="71" bestFit="1" customWidth="1"/>
    <col min="12" max="13" width="12.7109375" style="71" bestFit="1" customWidth="1"/>
    <col min="14" max="15" width="11.7109375" style="71" bestFit="1" customWidth="1"/>
    <col min="16" max="17" width="12.7109375" style="71" bestFit="1" customWidth="1"/>
    <col min="18" max="19" width="11.7109375" style="71" bestFit="1" customWidth="1"/>
    <col min="20" max="21" width="12.7109375" style="71" bestFit="1" customWidth="1"/>
    <col min="22" max="23" width="11.7109375" style="71" bestFit="1" customWidth="1"/>
    <col min="24" max="25" width="12.7109375" style="71" bestFit="1" customWidth="1"/>
    <col min="26" max="27" width="11.7109375" style="71" bestFit="1" customWidth="1"/>
    <col min="28" max="29" width="12.7109375" style="71" bestFit="1" customWidth="1"/>
    <col min="30" max="31" width="11.7109375" style="71" bestFit="1" customWidth="1"/>
    <col min="32" max="33" width="12.7109375" style="71" bestFit="1" customWidth="1"/>
    <col min="34" max="35" width="11.7109375" style="71" bestFit="1" customWidth="1"/>
    <col min="36" max="37" width="12.7109375" style="71" bestFit="1" customWidth="1"/>
    <col min="38" max="39" width="11.7109375" style="71" bestFit="1" customWidth="1"/>
    <col min="40" max="41" width="12.7109375" style="71" bestFit="1" customWidth="1"/>
    <col min="42" max="43" width="11.7109375" style="71" bestFit="1" customWidth="1"/>
    <col min="44" max="45" width="12.7109375" style="71" bestFit="1" customWidth="1"/>
    <col min="46" max="47" width="11.7109375" style="71" bestFit="1" customWidth="1"/>
    <col min="48" max="49" width="12.7109375" style="71" bestFit="1" customWidth="1"/>
    <col min="50" max="51" width="11.7109375" style="71" bestFit="1" customWidth="1"/>
    <col min="52" max="53" width="12.7109375" style="71" bestFit="1" customWidth="1"/>
    <col min="54" max="55" width="11.7109375" style="71" bestFit="1" customWidth="1"/>
    <col min="56" max="57" width="12.7109375" style="71" bestFit="1" customWidth="1"/>
    <col min="58" max="59" width="11.7109375" style="71" bestFit="1" customWidth="1"/>
    <col min="60" max="61" width="12.7109375" style="71" bestFit="1" customWidth="1"/>
    <col min="62" max="63" width="11.7109375" style="71" bestFit="1" customWidth="1"/>
    <col min="64" max="65" width="12.7109375" style="71" bestFit="1" customWidth="1"/>
    <col min="66" max="67" width="11.7109375" style="71" bestFit="1" customWidth="1"/>
    <col min="68" max="69" width="12.7109375" style="71" bestFit="1" customWidth="1"/>
    <col min="70" max="71" width="11.7109375" style="71" bestFit="1" customWidth="1"/>
    <col min="72" max="73" width="12.7109375" style="71" bestFit="1" customWidth="1"/>
    <col min="74" max="75" width="11.7109375" style="71" bestFit="1" customWidth="1"/>
    <col min="76" max="77" width="12.7109375" style="71" bestFit="1" customWidth="1"/>
    <col min="78" max="79" width="11.7109375" style="71" bestFit="1" customWidth="1"/>
    <col min="80" max="81" width="12.7109375" style="71" bestFit="1" customWidth="1"/>
    <col min="82" max="83" width="11.7109375" style="71" bestFit="1" customWidth="1"/>
    <col min="84" max="85" width="12.7109375" style="71" bestFit="1" customWidth="1"/>
    <col min="86" max="87" width="11.7109375" style="71" bestFit="1" customWidth="1"/>
    <col min="88" max="89" width="12.7109375" style="71" bestFit="1" customWidth="1"/>
    <col min="90" max="91" width="11.7109375" style="71" bestFit="1" customWidth="1"/>
    <col min="92" max="93" width="12.7109375" style="71" bestFit="1" customWidth="1"/>
    <col min="94" max="95" width="11.7109375" style="71" bestFit="1" customWidth="1"/>
    <col min="96" max="97" width="12.7109375" style="71" bestFit="1" customWidth="1"/>
    <col min="98" max="99" width="11.7109375" style="71" bestFit="1" customWidth="1"/>
    <col min="100" max="101" width="12.7109375" style="71" bestFit="1" customWidth="1"/>
    <col min="102" max="103" width="11.7109375" style="71" bestFit="1" customWidth="1"/>
    <col min="104" max="105" width="12.7109375" style="71" bestFit="1" customWidth="1"/>
    <col min="106" max="110" width="9.140625" style="932" customWidth="1"/>
    <col min="111" max="16384" width="9.140625" style="71" customWidth="1"/>
  </cols>
  <sheetData>
    <row r="1" spans="1:103" ht="16.5">
      <c r="A1" s="1323" t="s">
        <v>255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1323"/>
      <c r="R1" s="1323"/>
      <c r="S1" s="1323"/>
      <c r="T1" s="1323"/>
      <c r="U1" s="1323"/>
      <c r="V1" s="1323"/>
      <c r="W1" s="1323"/>
      <c r="X1" s="1323"/>
      <c r="Y1" s="1323"/>
      <c r="Z1" s="1323"/>
      <c r="AA1" s="1323"/>
      <c r="AB1" s="1323"/>
      <c r="AC1" s="1323"/>
      <c r="AD1" s="1323"/>
      <c r="AE1" s="1323"/>
      <c r="AF1" s="1323"/>
      <c r="AG1" s="1323"/>
      <c r="AH1" s="1323"/>
      <c r="AI1" s="1323"/>
      <c r="AJ1" s="1323"/>
      <c r="AK1" s="1323"/>
      <c r="AL1" s="1323"/>
      <c r="AM1" s="1323"/>
      <c r="AN1" s="1323"/>
      <c r="AO1" s="1323"/>
      <c r="AP1" s="1323"/>
      <c r="AQ1" s="1323"/>
      <c r="AR1" s="1323"/>
      <c r="AS1" s="1323"/>
      <c r="AT1" s="1323"/>
      <c r="AU1" s="1323"/>
      <c r="AV1" s="1323"/>
      <c r="AW1" s="1323"/>
      <c r="AX1" s="1323"/>
      <c r="AY1" s="1323"/>
      <c r="AZ1" s="1323"/>
      <c r="BA1" s="1323"/>
      <c r="BB1" s="1323"/>
      <c r="BC1" s="1323"/>
      <c r="BD1" s="1323"/>
      <c r="BE1" s="1323"/>
      <c r="BF1" s="1323"/>
      <c r="BG1" s="1323"/>
      <c r="BH1" s="1323"/>
      <c r="BI1" s="1323"/>
      <c r="BJ1" s="1323"/>
      <c r="BK1" s="1323"/>
      <c r="BL1" s="1323"/>
      <c r="BM1" s="1323"/>
      <c r="BN1" s="1323"/>
      <c r="BO1" s="1323"/>
      <c r="BP1" s="1323"/>
      <c r="BQ1" s="1323"/>
      <c r="BR1" s="1323"/>
      <c r="BS1" s="1323"/>
      <c r="BT1" s="1323"/>
      <c r="BU1" s="1323"/>
      <c r="BV1" s="1323"/>
      <c r="BW1" s="1323"/>
      <c r="BX1" s="1323"/>
      <c r="BY1" s="1323"/>
      <c r="BZ1" s="1323"/>
      <c r="CA1" s="1323"/>
      <c r="CB1" s="1323"/>
      <c r="CC1" s="1323"/>
      <c r="CD1" s="1323"/>
      <c r="CE1" s="1323"/>
      <c r="CF1" s="1323"/>
      <c r="CG1" s="1323"/>
      <c r="CH1" s="1323"/>
      <c r="CI1" s="1323"/>
      <c r="CJ1" s="1323"/>
      <c r="CK1" s="1323"/>
      <c r="CL1" s="1323"/>
      <c r="CM1" s="1323"/>
      <c r="CN1" s="1323"/>
      <c r="CO1" s="1323"/>
      <c r="CP1" s="1323"/>
      <c r="CQ1" s="1323"/>
      <c r="CR1" s="1323"/>
      <c r="CS1" s="1323"/>
      <c r="CT1" s="1323"/>
      <c r="CU1" s="1323"/>
      <c r="CV1" s="1323"/>
      <c r="CW1" s="1323"/>
      <c r="CX1" s="1323"/>
      <c r="CY1" s="1323"/>
    </row>
    <row r="2" spans="1:110" s="614" customFormat="1" ht="16.5" thickBot="1">
      <c r="A2" s="1429" t="s">
        <v>151</v>
      </c>
      <c r="B2" s="1429"/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1429"/>
      <c r="R2" s="1429"/>
      <c r="S2" s="1429"/>
      <c r="T2" s="1429"/>
      <c r="U2" s="1429"/>
      <c r="V2" s="1429"/>
      <c r="W2" s="1429"/>
      <c r="X2" s="1429"/>
      <c r="Y2" s="1429"/>
      <c r="Z2" s="1429"/>
      <c r="AA2" s="1429"/>
      <c r="AB2" s="1429"/>
      <c r="AC2" s="1429"/>
      <c r="AD2" s="1429"/>
      <c r="AE2" s="1429"/>
      <c r="AF2" s="1429"/>
      <c r="AG2" s="1429"/>
      <c r="AH2" s="1429"/>
      <c r="AI2" s="1429"/>
      <c r="AJ2" s="1429"/>
      <c r="AK2" s="1429"/>
      <c r="AL2" s="1429"/>
      <c r="AM2" s="1429"/>
      <c r="AN2" s="1429"/>
      <c r="AO2" s="1429"/>
      <c r="AP2" s="1429"/>
      <c r="AQ2" s="1429"/>
      <c r="AR2" s="1429"/>
      <c r="AS2" s="1429"/>
      <c r="AT2" s="1429"/>
      <c r="AU2" s="1429"/>
      <c r="AV2" s="1429"/>
      <c r="AW2" s="1429"/>
      <c r="AX2" s="1429"/>
      <c r="AY2" s="1429"/>
      <c r="AZ2" s="1429"/>
      <c r="BA2" s="1429"/>
      <c r="BB2" s="1429"/>
      <c r="BC2" s="1429"/>
      <c r="BD2" s="1429"/>
      <c r="BE2" s="1429"/>
      <c r="BF2" s="1429"/>
      <c r="BG2" s="1429"/>
      <c r="BH2" s="1429"/>
      <c r="BI2" s="1429"/>
      <c r="BJ2" s="1429"/>
      <c r="BK2" s="1429"/>
      <c r="BL2" s="1429"/>
      <c r="BM2" s="1429"/>
      <c r="BN2" s="1429"/>
      <c r="BO2" s="1429"/>
      <c r="BP2" s="1429"/>
      <c r="BQ2" s="1429"/>
      <c r="BR2" s="1429"/>
      <c r="BS2" s="1429"/>
      <c r="BT2" s="1429"/>
      <c r="BU2" s="1429"/>
      <c r="BV2" s="1429"/>
      <c r="BW2" s="1429"/>
      <c r="BX2" s="1429"/>
      <c r="BY2" s="1429"/>
      <c r="BZ2" s="1429"/>
      <c r="CA2" s="1429"/>
      <c r="CB2" s="1429"/>
      <c r="CC2" s="1429"/>
      <c r="CD2" s="1429"/>
      <c r="CE2" s="1429"/>
      <c r="CF2" s="1429"/>
      <c r="CG2" s="1429"/>
      <c r="CH2" s="1429"/>
      <c r="CI2" s="1429"/>
      <c r="CJ2" s="1429"/>
      <c r="CK2" s="1429"/>
      <c r="CL2" s="1429"/>
      <c r="CM2" s="1429"/>
      <c r="CN2" s="1429"/>
      <c r="CO2" s="1429"/>
      <c r="CP2" s="1429"/>
      <c r="CQ2" s="1429"/>
      <c r="CR2" s="1429"/>
      <c r="CS2" s="1429"/>
      <c r="CT2" s="1429"/>
      <c r="CU2" s="1429"/>
      <c r="CV2" s="1429"/>
      <c r="CW2" s="1429"/>
      <c r="CX2" s="1429"/>
      <c r="CY2" s="1429"/>
      <c r="DB2" s="933"/>
      <c r="DC2" s="933"/>
      <c r="DD2" s="933"/>
      <c r="DE2" s="933"/>
      <c r="DF2" s="933"/>
    </row>
    <row r="3" spans="1:110" s="614" customFormat="1" ht="60" customHeight="1" thickBot="1">
      <c r="A3" s="1430" t="s">
        <v>14</v>
      </c>
      <c r="B3" s="1432" t="s">
        <v>153</v>
      </c>
      <c r="C3" s="1433"/>
      <c r="D3" s="1433"/>
      <c r="E3" s="1433"/>
      <c r="F3" s="1423" t="s">
        <v>154</v>
      </c>
      <c r="G3" s="1424"/>
      <c r="H3" s="1424"/>
      <c r="I3" s="1425"/>
      <c r="J3" s="1423" t="s">
        <v>155</v>
      </c>
      <c r="K3" s="1424"/>
      <c r="L3" s="1424"/>
      <c r="M3" s="1425"/>
      <c r="N3" s="1424" t="s">
        <v>156</v>
      </c>
      <c r="O3" s="1424"/>
      <c r="P3" s="1424"/>
      <c r="Q3" s="1424"/>
      <c r="R3" s="1423" t="s">
        <v>157</v>
      </c>
      <c r="S3" s="1424"/>
      <c r="T3" s="1424"/>
      <c r="U3" s="1424"/>
      <c r="V3" s="1423" t="s">
        <v>158</v>
      </c>
      <c r="W3" s="1424"/>
      <c r="X3" s="1424"/>
      <c r="Y3" s="1424"/>
      <c r="Z3" s="1423" t="s">
        <v>159</v>
      </c>
      <c r="AA3" s="1424"/>
      <c r="AB3" s="1424"/>
      <c r="AC3" s="1425"/>
      <c r="AD3" s="1423" t="s">
        <v>160</v>
      </c>
      <c r="AE3" s="1424"/>
      <c r="AF3" s="1424"/>
      <c r="AG3" s="1425"/>
      <c r="AH3" s="1423" t="s">
        <v>161</v>
      </c>
      <c r="AI3" s="1424"/>
      <c r="AJ3" s="1424"/>
      <c r="AK3" s="1424"/>
      <c r="AL3" s="1423" t="s">
        <v>162</v>
      </c>
      <c r="AM3" s="1424"/>
      <c r="AN3" s="1424"/>
      <c r="AO3" s="1425"/>
      <c r="AP3" s="1423" t="s">
        <v>163</v>
      </c>
      <c r="AQ3" s="1424"/>
      <c r="AR3" s="1424"/>
      <c r="AS3" s="1424"/>
      <c r="AT3" s="1423" t="s">
        <v>164</v>
      </c>
      <c r="AU3" s="1424"/>
      <c r="AV3" s="1424"/>
      <c r="AW3" s="1425"/>
      <c r="AX3" s="1423" t="s">
        <v>165</v>
      </c>
      <c r="AY3" s="1424"/>
      <c r="AZ3" s="1424"/>
      <c r="BA3" s="1425"/>
      <c r="BB3" s="1424" t="s">
        <v>166</v>
      </c>
      <c r="BC3" s="1424"/>
      <c r="BD3" s="1424"/>
      <c r="BE3" s="1424"/>
      <c r="BF3" s="1426" t="s">
        <v>167</v>
      </c>
      <c r="BG3" s="1427"/>
      <c r="BH3" s="1427"/>
      <c r="BI3" s="1428"/>
      <c r="BJ3" s="1424" t="s">
        <v>168</v>
      </c>
      <c r="BK3" s="1424"/>
      <c r="BL3" s="1424"/>
      <c r="BM3" s="1424"/>
      <c r="BN3" s="1423" t="s">
        <v>169</v>
      </c>
      <c r="BO3" s="1424"/>
      <c r="BP3" s="1424"/>
      <c r="BQ3" s="1425"/>
      <c r="BR3" s="1424" t="s">
        <v>170</v>
      </c>
      <c r="BS3" s="1424"/>
      <c r="BT3" s="1424"/>
      <c r="BU3" s="1424"/>
      <c r="BV3" s="1426" t="s">
        <v>171</v>
      </c>
      <c r="BW3" s="1427"/>
      <c r="BX3" s="1427"/>
      <c r="BY3" s="1428"/>
      <c r="BZ3" s="1423" t="s">
        <v>172</v>
      </c>
      <c r="CA3" s="1424"/>
      <c r="CB3" s="1424"/>
      <c r="CC3" s="1424"/>
      <c r="CD3" s="1423" t="s">
        <v>173</v>
      </c>
      <c r="CE3" s="1424"/>
      <c r="CF3" s="1424"/>
      <c r="CG3" s="1424"/>
      <c r="CH3" s="1423" t="s">
        <v>174</v>
      </c>
      <c r="CI3" s="1424"/>
      <c r="CJ3" s="1424"/>
      <c r="CK3" s="1424"/>
      <c r="CL3" s="1423" t="s">
        <v>175</v>
      </c>
      <c r="CM3" s="1424"/>
      <c r="CN3" s="1424"/>
      <c r="CO3" s="1424"/>
      <c r="CP3" s="1423" t="s">
        <v>1</v>
      </c>
      <c r="CQ3" s="1424"/>
      <c r="CR3" s="1424"/>
      <c r="CS3" s="1425"/>
      <c r="CT3" s="1426" t="s">
        <v>176</v>
      </c>
      <c r="CU3" s="1427"/>
      <c r="CV3" s="1427"/>
      <c r="CW3" s="1428"/>
      <c r="CX3" s="1426" t="s">
        <v>2</v>
      </c>
      <c r="CY3" s="1427"/>
      <c r="CZ3" s="1427"/>
      <c r="DA3" s="1428"/>
      <c r="DB3" s="933"/>
      <c r="DC3" s="933"/>
      <c r="DD3" s="933"/>
      <c r="DE3" s="933"/>
      <c r="DF3" s="933"/>
    </row>
    <row r="4" spans="1:110" s="454" customFormat="1" ht="15.75" thickBot="1">
      <c r="A4" s="1431"/>
      <c r="B4" s="524" t="s">
        <v>282</v>
      </c>
      <c r="C4" s="525" t="s">
        <v>283</v>
      </c>
      <c r="D4" s="525" t="s">
        <v>284</v>
      </c>
      <c r="E4" s="525" t="s">
        <v>285</v>
      </c>
      <c r="F4" s="524" t="s">
        <v>282</v>
      </c>
      <c r="G4" s="525" t="s">
        <v>283</v>
      </c>
      <c r="H4" s="525" t="s">
        <v>284</v>
      </c>
      <c r="I4" s="525" t="s">
        <v>285</v>
      </c>
      <c r="J4" s="524" t="s">
        <v>282</v>
      </c>
      <c r="K4" s="525" t="s">
        <v>283</v>
      </c>
      <c r="L4" s="525" t="s">
        <v>284</v>
      </c>
      <c r="M4" s="525" t="s">
        <v>285</v>
      </c>
      <c r="N4" s="524" t="s">
        <v>282</v>
      </c>
      <c r="O4" s="525" t="s">
        <v>283</v>
      </c>
      <c r="P4" s="525" t="s">
        <v>284</v>
      </c>
      <c r="Q4" s="525" t="s">
        <v>285</v>
      </c>
      <c r="R4" s="524" t="s">
        <v>282</v>
      </c>
      <c r="S4" s="525" t="s">
        <v>283</v>
      </c>
      <c r="T4" s="525" t="s">
        <v>284</v>
      </c>
      <c r="U4" s="525" t="s">
        <v>285</v>
      </c>
      <c r="V4" s="524" t="s">
        <v>282</v>
      </c>
      <c r="W4" s="525" t="s">
        <v>283</v>
      </c>
      <c r="X4" s="525" t="s">
        <v>284</v>
      </c>
      <c r="Y4" s="525" t="s">
        <v>285</v>
      </c>
      <c r="Z4" s="524" t="s">
        <v>282</v>
      </c>
      <c r="AA4" s="525" t="s">
        <v>283</v>
      </c>
      <c r="AB4" s="525" t="s">
        <v>284</v>
      </c>
      <c r="AC4" s="525" t="s">
        <v>285</v>
      </c>
      <c r="AD4" s="524" t="s">
        <v>282</v>
      </c>
      <c r="AE4" s="525" t="s">
        <v>283</v>
      </c>
      <c r="AF4" s="525" t="s">
        <v>284</v>
      </c>
      <c r="AG4" s="525" t="s">
        <v>285</v>
      </c>
      <c r="AH4" s="524" t="s">
        <v>282</v>
      </c>
      <c r="AI4" s="525" t="s">
        <v>283</v>
      </c>
      <c r="AJ4" s="525" t="s">
        <v>284</v>
      </c>
      <c r="AK4" s="525" t="s">
        <v>285</v>
      </c>
      <c r="AL4" s="524" t="s">
        <v>282</v>
      </c>
      <c r="AM4" s="525" t="s">
        <v>283</v>
      </c>
      <c r="AN4" s="525" t="s">
        <v>284</v>
      </c>
      <c r="AO4" s="525" t="s">
        <v>285</v>
      </c>
      <c r="AP4" s="524" t="s">
        <v>282</v>
      </c>
      <c r="AQ4" s="525" t="s">
        <v>283</v>
      </c>
      <c r="AR4" s="525" t="s">
        <v>284</v>
      </c>
      <c r="AS4" s="525" t="s">
        <v>285</v>
      </c>
      <c r="AT4" s="524" t="s">
        <v>282</v>
      </c>
      <c r="AU4" s="525" t="s">
        <v>283</v>
      </c>
      <c r="AV4" s="525" t="s">
        <v>284</v>
      </c>
      <c r="AW4" s="525" t="s">
        <v>285</v>
      </c>
      <c r="AX4" s="524" t="s">
        <v>282</v>
      </c>
      <c r="AY4" s="525" t="s">
        <v>283</v>
      </c>
      <c r="AZ4" s="525" t="s">
        <v>284</v>
      </c>
      <c r="BA4" s="525" t="s">
        <v>285</v>
      </c>
      <c r="BB4" s="524" t="s">
        <v>282</v>
      </c>
      <c r="BC4" s="525" t="s">
        <v>283</v>
      </c>
      <c r="BD4" s="525" t="s">
        <v>284</v>
      </c>
      <c r="BE4" s="525" t="s">
        <v>285</v>
      </c>
      <c r="BF4" s="524" t="s">
        <v>282</v>
      </c>
      <c r="BG4" s="525" t="s">
        <v>283</v>
      </c>
      <c r="BH4" s="525" t="s">
        <v>284</v>
      </c>
      <c r="BI4" s="525" t="s">
        <v>285</v>
      </c>
      <c r="BJ4" s="524" t="s">
        <v>282</v>
      </c>
      <c r="BK4" s="525" t="s">
        <v>283</v>
      </c>
      <c r="BL4" s="525" t="s">
        <v>284</v>
      </c>
      <c r="BM4" s="525" t="s">
        <v>285</v>
      </c>
      <c r="BN4" s="524" t="s">
        <v>282</v>
      </c>
      <c r="BO4" s="525" t="s">
        <v>283</v>
      </c>
      <c r="BP4" s="525" t="s">
        <v>284</v>
      </c>
      <c r="BQ4" s="525" t="s">
        <v>285</v>
      </c>
      <c r="BR4" s="524" t="s">
        <v>282</v>
      </c>
      <c r="BS4" s="525" t="s">
        <v>283</v>
      </c>
      <c r="BT4" s="525" t="s">
        <v>284</v>
      </c>
      <c r="BU4" s="525" t="s">
        <v>285</v>
      </c>
      <c r="BV4" s="524" t="s">
        <v>282</v>
      </c>
      <c r="BW4" s="525" t="s">
        <v>283</v>
      </c>
      <c r="BX4" s="525" t="s">
        <v>284</v>
      </c>
      <c r="BY4" s="525" t="s">
        <v>285</v>
      </c>
      <c r="BZ4" s="524" t="s">
        <v>282</v>
      </c>
      <c r="CA4" s="525" t="s">
        <v>283</v>
      </c>
      <c r="CB4" s="525" t="s">
        <v>284</v>
      </c>
      <c r="CC4" s="525" t="s">
        <v>285</v>
      </c>
      <c r="CD4" s="524" t="s">
        <v>282</v>
      </c>
      <c r="CE4" s="525" t="s">
        <v>283</v>
      </c>
      <c r="CF4" s="525" t="s">
        <v>284</v>
      </c>
      <c r="CG4" s="525" t="s">
        <v>285</v>
      </c>
      <c r="CH4" s="524" t="s">
        <v>282</v>
      </c>
      <c r="CI4" s="525" t="s">
        <v>283</v>
      </c>
      <c r="CJ4" s="525" t="s">
        <v>284</v>
      </c>
      <c r="CK4" s="525" t="s">
        <v>285</v>
      </c>
      <c r="CL4" s="524" t="s">
        <v>282</v>
      </c>
      <c r="CM4" s="525" t="s">
        <v>283</v>
      </c>
      <c r="CN4" s="525" t="s">
        <v>284</v>
      </c>
      <c r="CO4" s="525" t="s">
        <v>285</v>
      </c>
      <c r="CP4" s="524" t="s">
        <v>282</v>
      </c>
      <c r="CQ4" s="525" t="s">
        <v>283</v>
      </c>
      <c r="CR4" s="525" t="s">
        <v>284</v>
      </c>
      <c r="CS4" s="525" t="s">
        <v>285</v>
      </c>
      <c r="CT4" s="524" t="s">
        <v>282</v>
      </c>
      <c r="CU4" s="525" t="s">
        <v>283</v>
      </c>
      <c r="CV4" s="525" t="s">
        <v>284</v>
      </c>
      <c r="CW4" s="525" t="s">
        <v>285</v>
      </c>
      <c r="CX4" s="524" t="s">
        <v>282</v>
      </c>
      <c r="CY4" s="525" t="s">
        <v>283</v>
      </c>
      <c r="CZ4" s="525" t="s">
        <v>284</v>
      </c>
      <c r="DA4" s="525" t="s">
        <v>285</v>
      </c>
      <c r="DB4" s="517"/>
      <c r="DC4" s="517"/>
      <c r="DD4" s="517"/>
      <c r="DE4" s="517"/>
      <c r="DF4" s="934"/>
    </row>
    <row r="5" spans="1:105" ht="16.5">
      <c r="A5" s="272" t="s">
        <v>3</v>
      </c>
      <c r="B5" s="398">
        <v>187</v>
      </c>
      <c r="C5" s="399">
        <v>166</v>
      </c>
      <c r="D5" s="399">
        <v>346</v>
      </c>
      <c r="E5" s="400">
        <v>314</v>
      </c>
      <c r="F5" s="401">
        <v>-0.01</v>
      </c>
      <c r="G5" s="402"/>
      <c r="H5" s="402">
        <v>0.01</v>
      </c>
      <c r="I5" s="402">
        <v>-0.02</v>
      </c>
      <c r="J5" s="401">
        <v>10.69</v>
      </c>
      <c r="K5" s="402">
        <v>11.45</v>
      </c>
      <c r="L5" s="402">
        <v>19.22</v>
      </c>
      <c r="M5" s="404">
        <v>24.36</v>
      </c>
      <c r="N5" s="405">
        <v>277</v>
      </c>
      <c r="O5" s="402">
        <v>255</v>
      </c>
      <c r="P5" s="402">
        <v>473</v>
      </c>
      <c r="Q5" s="402">
        <v>477</v>
      </c>
      <c r="R5" s="401">
        <v>51.95</v>
      </c>
      <c r="S5" s="402">
        <v>51.21</v>
      </c>
      <c r="T5" s="402">
        <v>92</v>
      </c>
      <c r="U5" s="403">
        <v>85</v>
      </c>
      <c r="V5" s="401">
        <v>0.06</v>
      </c>
      <c r="W5" s="402"/>
      <c r="X5" s="402">
        <v>0.06</v>
      </c>
      <c r="Y5" s="403"/>
      <c r="Z5" s="401">
        <v>15.85</v>
      </c>
      <c r="AA5" s="402">
        <v>29.18</v>
      </c>
      <c r="AB5" s="402">
        <v>31.73</v>
      </c>
      <c r="AC5" s="402">
        <v>52.92</v>
      </c>
      <c r="AD5" s="406">
        <v>48.18</v>
      </c>
      <c r="AE5" s="407">
        <v>44.72</v>
      </c>
      <c r="AF5" s="45">
        <v>74.34</v>
      </c>
      <c r="AG5" s="45">
        <v>72.27</v>
      </c>
      <c r="AH5" s="406">
        <v>112.91</v>
      </c>
      <c r="AI5" s="45">
        <v>79.82</v>
      </c>
      <c r="AJ5" s="45">
        <v>187.05</v>
      </c>
      <c r="AK5" s="656">
        <v>160.55</v>
      </c>
      <c r="AL5" s="406">
        <v>10.36</v>
      </c>
      <c r="AM5" s="45">
        <v>14.01</v>
      </c>
      <c r="AN5" s="45">
        <v>17.16</v>
      </c>
      <c r="AO5" s="56">
        <v>27.85</v>
      </c>
      <c r="AP5" s="406">
        <v>271.73</v>
      </c>
      <c r="AQ5" s="45">
        <v>231.87</v>
      </c>
      <c r="AR5" s="45">
        <v>528.34</v>
      </c>
      <c r="AS5" s="656">
        <v>414.1</v>
      </c>
      <c r="AT5" s="406">
        <v>423.4</v>
      </c>
      <c r="AU5" s="45">
        <v>454.5</v>
      </c>
      <c r="AV5" s="45">
        <v>756.8</v>
      </c>
      <c r="AW5" s="56">
        <v>775.4</v>
      </c>
      <c r="AX5" s="659">
        <v>5.42</v>
      </c>
      <c r="AY5" s="408">
        <v>9.7</v>
      </c>
      <c r="AZ5" s="408">
        <v>12.22</v>
      </c>
      <c r="BA5" s="409">
        <v>20.17</v>
      </c>
      <c r="BB5" s="55">
        <v>6.06</v>
      </c>
      <c r="BC5" s="402">
        <v>2.77</v>
      </c>
      <c r="BD5" s="402">
        <v>11.14</v>
      </c>
      <c r="BE5" s="402">
        <v>6.21</v>
      </c>
      <c r="BF5" s="401">
        <v>197.89</v>
      </c>
      <c r="BG5" s="402">
        <v>156.78</v>
      </c>
      <c r="BH5" s="402">
        <v>318.97</v>
      </c>
      <c r="BI5" s="404">
        <v>265.4</v>
      </c>
      <c r="BJ5" s="405">
        <v>319.88</v>
      </c>
      <c r="BK5" s="402">
        <v>278.32</v>
      </c>
      <c r="BL5" s="402">
        <v>533.43</v>
      </c>
      <c r="BM5" s="402">
        <v>486.18</v>
      </c>
      <c r="BN5" s="401">
        <v>13.99</v>
      </c>
      <c r="BO5" s="402">
        <v>13.12</v>
      </c>
      <c r="BP5" s="402">
        <v>25.59</v>
      </c>
      <c r="BQ5" s="402">
        <v>25.78</v>
      </c>
      <c r="BR5" s="405">
        <v>119.57</v>
      </c>
      <c r="BS5" s="402">
        <v>132</v>
      </c>
      <c r="BT5" s="402">
        <v>236.62</v>
      </c>
      <c r="BU5" s="402">
        <v>236.25</v>
      </c>
      <c r="BV5" s="661"/>
      <c r="BW5" s="402"/>
      <c r="BX5" s="402"/>
      <c r="BY5" s="402"/>
      <c r="BZ5" s="965">
        <v>796</v>
      </c>
      <c r="CA5" s="410">
        <v>668</v>
      </c>
      <c r="CB5" s="410">
        <v>1355</v>
      </c>
      <c r="CC5" s="410">
        <v>1109</v>
      </c>
      <c r="CD5" s="411">
        <v>9.61</v>
      </c>
      <c r="CE5" s="412">
        <v>13.12</v>
      </c>
      <c r="CF5" s="412">
        <v>15.21</v>
      </c>
      <c r="CG5" s="961">
        <v>19.76</v>
      </c>
      <c r="CH5" s="415">
        <v>0.0086</v>
      </c>
      <c r="CI5" s="413">
        <v>0.27</v>
      </c>
      <c r="CJ5" s="413">
        <v>0.11</v>
      </c>
      <c r="CK5" s="413">
        <v>0.7</v>
      </c>
      <c r="CL5" s="401">
        <v>185.11</v>
      </c>
      <c r="CM5" s="402">
        <v>134.18</v>
      </c>
      <c r="CN5" s="402">
        <v>335.86</v>
      </c>
      <c r="CO5" s="403">
        <v>214.6</v>
      </c>
      <c r="CP5" s="416">
        <f>SUM(B5+F5+J5+N5+R5+V5+Z5+AD5+AH5+AL5+AP5+AT5+AX5+BB5+BF5+BJ5+BN5+BR5+BV5+BZ5+CD5+CH5+CL5)</f>
        <v>3062.6586</v>
      </c>
      <c r="CQ5" s="414">
        <f>SUM(C5+G5+K5+O5+S5+W5+AA5+AE5+AI5+AM5+AQ5+AU5+AY5+BC5+BG5+BK5+BO5+BS5+BW5+CA5+CE5+CI5+CM5)</f>
        <v>2746.0199999999995</v>
      </c>
      <c r="CR5" s="414">
        <f>SUM(D5+H5+L5+P5+T5+X5+AB5+AF5+AJ5+AN5+AR5+AV5+AZ5+BD5+BH5+BL5+BP5+BT5+BX5+CB5+CF5+CJ5+CN5)</f>
        <v>5369.86</v>
      </c>
      <c r="CS5" s="957">
        <f>SUM(E5+I5+M5+Q5+U5+Y5+AC5+AG5+AK5+AO5+AS5+AW5+BA5+BE5+BI5+BM5+BQ5+BU5+BY5+CC5+CG5+CK5+CO5)</f>
        <v>4787.4800000000005</v>
      </c>
      <c r="CT5" s="415">
        <v>14776.18</v>
      </c>
      <c r="CU5" s="413">
        <v>11377.57</v>
      </c>
      <c r="CV5" s="413">
        <v>23505.33</v>
      </c>
      <c r="CW5" s="413">
        <v>19695.16</v>
      </c>
      <c r="CX5" s="416">
        <f>CP5+CT5</f>
        <v>17838.8386</v>
      </c>
      <c r="CY5" s="416">
        <f aca="true" t="shared" si="0" ref="CY5:DA18">CQ5+CU5</f>
        <v>14123.59</v>
      </c>
      <c r="CZ5" s="416">
        <f t="shared" si="0"/>
        <v>28875.190000000002</v>
      </c>
      <c r="DA5" s="417">
        <f t="shared" si="0"/>
        <v>24482.64</v>
      </c>
    </row>
    <row r="6" spans="1:105" ht="16.5">
      <c r="A6" s="112" t="s">
        <v>4</v>
      </c>
      <c r="B6" s="271">
        <v>209</v>
      </c>
      <c r="C6" s="72">
        <v>180</v>
      </c>
      <c r="D6" s="399">
        <v>352</v>
      </c>
      <c r="E6" s="400">
        <v>257</v>
      </c>
      <c r="F6" s="73">
        <v>0.06</v>
      </c>
      <c r="G6" s="74">
        <v>0.23</v>
      </c>
      <c r="H6" s="402">
        <v>0.1</v>
      </c>
      <c r="I6" s="402">
        <v>0.44</v>
      </c>
      <c r="J6" s="73">
        <v>3.79</v>
      </c>
      <c r="K6" s="74">
        <v>6.92</v>
      </c>
      <c r="L6" s="402">
        <v>5.43</v>
      </c>
      <c r="M6" s="404">
        <v>11.17</v>
      </c>
      <c r="N6" s="79">
        <v>48</v>
      </c>
      <c r="O6" s="74">
        <v>12</v>
      </c>
      <c r="P6" s="402">
        <v>83</v>
      </c>
      <c r="Q6" s="402">
        <v>20</v>
      </c>
      <c r="R6" s="73">
        <v>7.43</v>
      </c>
      <c r="S6" s="74">
        <v>0.02</v>
      </c>
      <c r="T6" s="402">
        <v>10</v>
      </c>
      <c r="U6" s="403"/>
      <c r="V6" s="401">
        <v>289.58</v>
      </c>
      <c r="W6" s="402">
        <v>253.65</v>
      </c>
      <c r="X6" s="402">
        <v>461.87</v>
      </c>
      <c r="Y6" s="403">
        <v>392.07</v>
      </c>
      <c r="Z6" s="73">
        <v>2.01</v>
      </c>
      <c r="AA6" s="74">
        <v>4.73</v>
      </c>
      <c r="AB6" s="402">
        <v>4.32</v>
      </c>
      <c r="AC6" s="402">
        <v>7.34</v>
      </c>
      <c r="AD6" s="2">
        <v>9.9</v>
      </c>
      <c r="AE6" s="77">
        <v>8.94</v>
      </c>
      <c r="AF6" s="45">
        <v>13.79</v>
      </c>
      <c r="AG6" s="45">
        <v>14.14</v>
      </c>
      <c r="AH6" s="2">
        <v>12.22</v>
      </c>
      <c r="AI6" s="3">
        <v>11.25</v>
      </c>
      <c r="AJ6" s="45">
        <v>19.7</v>
      </c>
      <c r="AK6" s="656">
        <v>19.4</v>
      </c>
      <c r="AL6" s="2">
        <v>25.38</v>
      </c>
      <c r="AM6" s="3">
        <v>18.28</v>
      </c>
      <c r="AN6" s="45">
        <v>35.17</v>
      </c>
      <c r="AO6" s="56">
        <v>26.34</v>
      </c>
      <c r="AP6" s="2">
        <v>795.46</v>
      </c>
      <c r="AQ6" s="3">
        <v>958.26</v>
      </c>
      <c r="AR6" s="45">
        <v>1644.67</v>
      </c>
      <c r="AS6" s="656">
        <v>1528</v>
      </c>
      <c r="AT6" s="2">
        <v>1061.4</v>
      </c>
      <c r="AU6" s="3">
        <v>1200.7</v>
      </c>
      <c r="AV6" s="45">
        <v>1854.7</v>
      </c>
      <c r="AW6" s="56">
        <v>2024.4</v>
      </c>
      <c r="AX6" s="245">
        <v>120.96</v>
      </c>
      <c r="AY6" s="5">
        <v>139.7</v>
      </c>
      <c r="AZ6" s="408">
        <v>186.67</v>
      </c>
      <c r="BA6" s="409">
        <v>217.77</v>
      </c>
      <c r="BB6" s="22">
        <v>188.02</v>
      </c>
      <c r="BC6" s="74">
        <v>143.64</v>
      </c>
      <c r="BD6" s="402">
        <v>296.05</v>
      </c>
      <c r="BE6" s="402">
        <v>236.85</v>
      </c>
      <c r="BF6" s="73">
        <v>255</v>
      </c>
      <c r="BG6" s="74">
        <v>178.06</v>
      </c>
      <c r="BH6" s="402">
        <v>388.95</v>
      </c>
      <c r="BI6" s="404">
        <v>314.02</v>
      </c>
      <c r="BJ6" s="79">
        <v>769.64</v>
      </c>
      <c r="BK6" s="74">
        <v>621.72</v>
      </c>
      <c r="BL6" s="402">
        <v>1231.9</v>
      </c>
      <c r="BM6" s="402">
        <v>986.59</v>
      </c>
      <c r="BN6" s="73">
        <v>224.7</v>
      </c>
      <c r="BO6" s="74">
        <v>206.94</v>
      </c>
      <c r="BP6" s="402">
        <v>376.12</v>
      </c>
      <c r="BQ6" s="402">
        <v>355.69</v>
      </c>
      <c r="BR6" s="79">
        <v>3.57</v>
      </c>
      <c r="BS6" s="74">
        <v>7.93</v>
      </c>
      <c r="BT6" s="402">
        <v>8.09</v>
      </c>
      <c r="BU6" s="402">
        <v>12</v>
      </c>
      <c r="BV6" s="662"/>
      <c r="BW6" s="74"/>
      <c r="BX6" s="402"/>
      <c r="BY6" s="402"/>
      <c r="BZ6" s="909">
        <v>2087</v>
      </c>
      <c r="CA6" s="88">
        <v>1689</v>
      </c>
      <c r="CB6" s="410">
        <v>3353</v>
      </c>
      <c r="CC6" s="410">
        <v>2554</v>
      </c>
      <c r="CD6" s="81">
        <v>0.71</v>
      </c>
      <c r="CE6" s="82">
        <v>0.42</v>
      </c>
      <c r="CF6" s="412">
        <v>1.06</v>
      </c>
      <c r="CG6" s="961">
        <v>0.69</v>
      </c>
      <c r="CH6" s="86">
        <v>167.29</v>
      </c>
      <c r="CI6" s="83">
        <v>149.49</v>
      </c>
      <c r="CJ6" s="413">
        <v>261.85</v>
      </c>
      <c r="CK6" s="413">
        <v>217.08</v>
      </c>
      <c r="CL6" s="73">
        <v>421.87</v>
      </c>
      <c r="CM6" s="74">
        <v>282.13</v>
      </c>
      <c r="CN6" s="402">
        <v>758.5</v>
      </c>
      <c r="CO6" s="403">
        <v>428.74</v>
      </c>
      <c r="CP6" s="416">
        <f aca="true" t="shared" si="1" ref="CP6:CP15">SUM(B6+F6+J6+N6+R6+V6+Z6+AD6+AH6+AL6+AP6+AT6+AX6+BB6+BF6+BJ6+BN6+BR6+BV6+BZ6+CD6+CH6+CL6)</f>
        <v>6702.99</v>
      </c>
      <c r="CQ6" s="414">
        <f aca="true" t="shared" si="2" ref="CQ6:CQ15">SUM(C6+G6+K6+O6+S6+W6+AA6+AE6+AI6+AM6+AQ6+AU6+AY6+BC6+BG6+BK6+BO6+BS6+BW6+CA6+CE6+CI6+CM6)</f>
        <v>6074.009999999999</v>
      </c>
      <c r="CR6" s="414">
        <f aca="true" t="shared" si="3" ref="CR6:CR15">SUM(D6+H6+L6+P6+T6+X6+AB6+AF6+AJ6+AN6+AR6+AV6+AZ6+BD6+BH6+BL6+BP6+BT6+BX6+CB6+CF6+CJ6+CN6)</f>
        <v>11346.939999999999</v>
      </c>
      <c r="CS6" s="957">
        <f aca="true" t="shared" si="4" ref="CS6:CS15">SUM(E6+I6+M6+Q6+U6+Y6+AC6+AG6+AK6+AO6+AS6+AW6+BA6+BE6+BI6+BM6+BQ6+BU6+BY6+CC6+CG6+CK6+CO6)</f>
        <v>9623.730000000001</v>
      </c>
      <c r="CT6" s="86">
        <v>447.84</v>
      </c>
      <c r="CU6" s="83">
        <v>245.46</v>
      </c>
      <c r="CV6" s="413">
        <v>676.95</v>
      </c>
      <c r="CW6" s="413">
        <v>366.14</v>
      </c>
      <c r="CX6" s="87">
        <f aca="true" t="shared" si="5" ref="CX6:CX18">CP6+CT6</f>
        <v>7150.83</v>
      </c>
      <c r="CY6" s="87">
        <f t="shared" si="0"/>
        <v>6319.469999999999</v>
      </c>
      <c r="CZ6" s="87">
        <f t="shared" si="0"/>
        <v>12023.89</v>
      </c>
      <c r="DA6" s="273">
        <f t="shared" si="0"/>
        <v>9989.87</v>
      </c>
    </row>
    <row r="7" spans="1:105" ht="16.5">
      <c r="A7" s="112" t="s">
        <v>5</v>
      </c>
      <c r="B7" s="271">
        <v>1</v>
      </c>
      <c r="C7" s="72"/>
      <c r="D7" s="399">
        <v>1</v>
      </c>
      <c r="E7" s="400">
        <v>0</v>
      </c>
      <c r="F7" s="73">
        <v>1.1</v>
      </c>
      <c r="G7" s="74">
        <v>0.43</v>
      </c>
      <c r="H7" s="402">
        <v>1.71</v>
      </c>
      <c r="I7" s="402">
        <v>0.7</v>
      </c>
      <c r="J7" s="73">
        <v>4.9</v>
      </c>
      <c r="K7" s="74">
        <v>2.78</v>
      </c>
      <c r="L7" s="402">
        <v>8.64</v>
      </c>
      <c r="M7" s="404">
        <v>4.67</v>
      </c>
      <c r="N7" s="79">
        <v>16</v>
      </c>
      <c r="O7" s="74">
        <v>8</v>
      </c>
      <c r="P7" s="402">
        <v>30</v>
      </c>
      <c r="Q7" s="402">
        <v>13</v>
      </c>
      <c r="R7" s="73">
        <v>11.86</v>
      </c>
      <c r="S7" s="74">
        <v>15.06</v>
      </c>
      <c r="T7" s="402">
        <v>20</v>
      </c>
      <c r="U7" s="403">
        <v>26</v>
      </c>
      <c r="V7" s="73">
        <v>0.31</v>
      </c>
      <c r="W7" s="74">
        <v>0.35</v>
      </c>
      <c r="X7" s="74">
        <v>0.49</v>
      </c>
      <c r="Y7" s="74">
        <v>0.52</v>
      </c>
      <c r="Z7" s="73">
        <v>1.27</v>
      </c>
      <c r="AA7" s="74">
        <v>24.3</v>
      </c>
      <c r="AB7" s="402">
        <v>2.31</v>
      </c>
      <c r="AC7" s="402">
        <v>49.76</v>
      </c>
      <c r="AD7" s="2">
        <v>7.26</v>
      </c>
      <c r="AE7" s="77">
        <v>5.57</v>
      </c>
      <c r="AF7" s="45">
        <v>15.04</v>
      </c>
      <c r="AG7" s="45">
        <v>10.21</v>
      </c>
      <c r="AH7" s="2">
        <v>7.74</v>
      </c>
      <c r="AI7" s="3">
        <v>8.64</v>
      </c>
      <c r="AJ7" s="45">
        <v>13.38</v>
      </c>
      <c r="AK7" s="656">
        <v>15.15</v>
      </c>
      <c r="AL7" s="2">
        <v>6.71</v>
      </c>
      <c r="AM7" s="3">
        <v>5.8</v>
      </c>
      <c r="AN7" s="45">
        <v>11.8</v>
      </c>
      <c r="AO7" s="56">
        <v>10.56</v>
      </c>
      <c r="AP7" s="2">
        <v>84.52</v>
      </c>
      <c r="AQ7" s="3">
        <v>74.76</v>
      </c>
      <c r="AR7" s="45">
        <v>163.21</v>
      </c>
      <c r="AS7" s="656">
        <v>140</v>
      </c>
      <c r="AT7" s="2">
        <v>70.6</v>
      </c>
      <c r="AU7" s="3">
        <v>50.3</v>
      </c>
      <c r="AV7" s="45">
        <v>108</v>
      </c>
      <c r="AW7" s="56">
        <v>92</v>
      </c>
      <c r="AX7" s="245"/>
      <c r="AY7" s="5"/>
      <c r="AZ7" s="408"/>
      <c r="BA7" s="409"/>
      <c r="BB7" s="22" t="s">
        <v>329</v>
      </c>
      <c r="BC7" s="74">
        <v>1.9</v>
      </c>
      <c r="BD7" s="402">
        <v>14.23</v>
      </c>
      <c r="BE7" s="402">
        <v>3.02</v>
      </c>
      <c r="BF7" s="73">
        <v>0.97</v>
      </c>
      <c r="BG7" s="74">
        <v>0.14</v>
      </c>
      <c r="BH7" s="402">
        <v>1.37</v>
      </c>
      <c r="BI7" s="404">
        <v>0.42</v>
      </c>
      <c r="BJ7" s="79">
        <v>21.26</v>
      </c>
      <c r="BK7" s="74">
        <v>26.55</v>
      </c>
      <c r="BL7" s="402">
        <v>36.7</v>
      </c>
      <c r="BM7" s="402">
        <v>42.11</v>
      </c>
      <c r="BN7" s="73">
        <v>0.26</v>
      </c>
      <c r="BO7" s="74"/>
      <c r="BP7" s="402">
        <v>0.27</v>
      </c>
      <c r="BQ7" s="402">
        <v>0.02</v>
      </c>
      <c r="BR7" s="79">
        <v>14.18</v>
      </c>
      <c r="BS7" s="74">
        <v>14.52</v>
      </c>
      <c r="BT7" s="402">
        <v>28.46</v>
      </c>
      <c r="BU7" s="402">
        <v>25.57</v>
      </c>
      <c r="BV7" s="662"/>
      <c r="BW7" s="74"/>
      <c r="BX7" s="402"/>
      <c r="BY7" s="402"/>
      <c r="BZ7" s="910">
        <v>42</v>
      </c>
      <c r="CA7" s="80">
        <v>15</v>
      </c>
      <c r="CB7" s="410">
        <v>60</v>
      </c>
      <c r="CC7" s="410">
        <v>22</v>
      </c>
      <c r="CD7" s="81">
        <v>63.24</v>
      </c>
      <c r="CE7" s="82">
        <v>69.08</v>
      </c>
      <c r="CF7" s="412">
        <v>99.2</v>
      </c>
      <c r="CG7" s="961">
        <v>112.84</v>
      </c>
      <c r="CH7" s="86"/>
      <c r="CI7" s="83"/>
      <c r="CJ7" s="413"/>
      <c r="CK7" s="413"/>
      <c r="CL7" s="73">
        <v>5.4</v>
      </c>
      <c r="CM7" s="74">
        <v>4.57</v>
      </c>
      <c r="CN7" s="402">
        <v>12.71</v>
      </c>
      <c r="CO7" s="403">
        <v>7.27</v>
      </c>
      <c r="CP7" s="416" t="e">
        <f t="shared" si="1"/>
        <v>#VALUE!</v>
      </c>
      <c r="CQ7" s="414">
        <f t="shared" si="2"/>
        <v>327.75</v>
      </c>
      <c r="CR7" s="414">
        <f t="shared" si="3"/>
        <v>628.52</v>
      </c>
      <c r="CS7" s="957">
        <f t="shared" si="4"/>
        <v>575.82</v>
      </c>
      <c r="CT7" s="86">
        <v>11.55</v>
      </c>
      <c r="CU7" s="83">
        <v>9.08</v>
      </c>
      <c r="CV7" s="413">
        <v>18.72</v>
      </c>
      <c r="CW7" s="413">
        <v>15.38</v>
      </c>
      <c r="CX7" s="87" t="e">
        <f t="shared" si="5"/>
        <v>#VALUE!</v>
      </c>
      <c r="CY7" s="87">
        <f t="shared" si="0"/>
        <v>336.83</v>
      </c>
      <c r="CZ7" s="87">
        <f t="shared" si="0"/>
        <v>647.24</v>
      </c>
      <c r="DA7" s="273">
        <f t="shared" si="0"/>
        <v>591.2</v>
      </c>
    </row>
    <row r="8" spans="1:105" ht="16.5">
      <c r="A8" s="112" t="s">
        <v>6</v>
      </c>
      <c r="B8" s="271">
        <v>8</v>
      </c>
      <c r="C8" s="72">
        <v>10</v>
      </c>
      <c r="D8" s="399">
        <v>19</v>
      </c>
      <c r="E8" s="400">
        <v>17</v>
      </c>
      <c r="F8" s="73">
        <v>0.49</v>
      </c>
      <c r="G8" s="74">
        <v>0.09</v>
      </c>
      <c r="H8" s="402">
        <v>0.79</v>
      </c>
      <c r="I8" s="402">
        <v>0.01</v>
      </c>
      <c r="J8" s="73">
        <v>1.05</v>
      </c>
      <c r="K8" s="74">
        <v>2.84</v>
      </c>
      <c r="L8" s="402">
        <v>1.96</v>
      </c>
      <c r="M8" s="404">
        <v>5.47</v>
      </c>
      <c r="N8" s="79">
        <v>17</v>
      </c>
      <c r="O8" s="74">
        <v>13</v>
      </c>
      <c r="P8" s="402">
        <v>31</v>
      </c>
      <c r="Q8" s="402">
        <v>25</v>
      </c>
      <c r="R8" s="73">
        <v>72.66</v>
      </c>
      <c r="S8" s="74">
        <v>66.79</v>
      </c>
      <c r="T8" s="402">
        <v>141</v>
      </c>
      <c r="U8" s="403">
        <v>118</v>
      </c>
      <c r="V8" s="73"/>
      <c r="W8" s="74"/>
      <c r="X8" s="74"/>
      <c r="Y8" s="74"/>
      <c r="Z8" s="73">
        <v>-0.07</v>
      </c>
      <c r="AA8" s="74">
        <v>-0.16</v>
      </c>
      <c r="AB8" s="402">
        <v>-0.15</v>
      </c>
      <c r="AC8" s="402">
        <v>-0.34</v>
      </c>
      <c r="AD8" s="2">
        <v>3.73</v>
      </c>
      <c r="AE8" s="77">
        <v>2.93</v>
      </c>
      <c r="AF8" s="45">
        <v>5.51</v>
      </c>
      <c r="AG8" s="45">
        <v>4.64</v>
      </c>
      <c r="AH8" s="2">
        <v>52.9</v>
      </c>
      <c r="AI8" s="3">
        <v>35.06</v>
      </c>
      <c r="AJ8" s="45">
        <v>98.28</v>
      </c>
      <c r="AK8" s="656">
        <v>64.36</v>
      </c>
      <c r="AL8" s="2">
        <v>2.84</v>
      </c>
      <c r="AM8" s="3">
        <v>1.49</v>
      </c>
      <c r="AN8" s="45">
        <v>5.96</v>
      </c>
      <c r="AO8" s="56">
        <v>2.14</v>
      </c>
      <c r="AP8" s="2">
        <v>154.56</v>
      </c>
      <c r="AQ8" s="3">
        <v>59.04</v>
      </c>
      <c r="AR8" s="45">
        <v>256.18</v>
      </c>
      <c r="AS8" s="656">
        <v>115.42</v>
      </c>
      <c r="AT8" s="2">
        <v>52</v>
      </c>
      <c r="AU8" s="3">
        <v>49.2</v>
      </c>
      <c r="AV8" s="45">
        <v>95.8</v>
      </c>
      <c r="AW8" s="56">
        <v>95.6</v>
      </c>
      <c r="AX8" s="245">
        <v>-0.016</v>
      </c>
      <c r="AY8" s="5">
        <v>-0.03</v>
      </c>
      <c r="AZ8" s="408">
        <v>-0.0026</v>
      </c>
      <c r="BA8" s="409">
        <v>15.05</v>
      </c>
      <c r="BB8" s="22">
        <v>3.41</v>
      </c>
      <c r="BC8" s="74">
        <v>5.74</v>
      </c>
      <c r="BD8" s="402">
        <v>5.92</v>
      </c>
      <c r="BE8" s="402">
        <v>10.51</v>
      </c>
      <c r="BF8" s="73">
        <v>17.53</v>
      </c>
      <c r="BG8" s="74">
        <v>9.66</v>
      </c>
      <c r="BH8" s="402">
        <v>30.5</v>
      </c>
      <c r="BI8" s="404">
        <v>15.47</v>
      </c>
      <c r="BJ8" s="79">
        <v>0.85</v>
      </c>
      <c r="BK8" s="74">
        <v>0.42</v>
      </c>
      <c r="BL8" s="402">
        <v>1.58</v>
      </c>
      <c r="BM8" s="402">
        <v>2.23</v>
      </c>
      <c r="BN8" s="73">
        <v>3.45</v>
      </c>
      <c r="BO8" s="74">
        <v>2.9</v>
      </c>
      <c r="BP8" s="402">
        <v>6.38</v>
      </c>
      <c r="BQ8" s="402">
        <v>4.26</v>
      </c>
      <c r="BR8" s="79">
        <v>12.69</v>
      </c>
      <c r="BS8" s="74">
        <v>17.02</v>
      </c>
      <c r="BT8" s="402">
        <v>26.28</v>
      </c>
      <c r="BU8" s="402">
        <v>27.33</v>
      </c>
      <c r="BV8" s="662"/>
      <c r="BW8" s="74"/>
      <c r="BX8" s="402"/>
      <c r="BY8" s="402"/>
      <c r="BZ8" s="910"/>
      <c r="CA8" s="80"/>
      <c r="CB8" s="410"/>
      <c r="CC8" s="410"/>
      <c r="CD8" s="81">
        <v>4.27</v>
      </c>
      <c r="CE8" s="82">
        <v>6.27</v>
      </c>
      <c r="CF8" s="412">
        <v>8.06</v>
      </c>
      <c r="CG8" s="961">
        <v>9.77</v>
      </c>
      <c r="CH8" s="86">
        <v>0.0041</v>
      </c>
      <c r="CI8" s="83"/>
      <c r="CJ8" s="413">
        <v>-0.0007</v>
      </c>
      <c r="CK8" s="413">
        <v>-0.0039</v>
      </c>
      <c r="CL8" s="73">
        <v>32.95</v>
      </c>
      <c r="CM8" s="74">
        <v>28</v>
      </c>
      <c r="CN8" s="402">
        <v>59</v>
      </c>
      <c r="CO8" s="403">
        <v>50.97</v>
      </c>
      <c r="CP8" s="416">
        <f t="shared" si="1"/>
        <v>440.2980999999999</v>
      </c>
      <c r="CQ8" s="414">
        <f t="shared" si="2"/>
        <v>310.26</v>
      </c>
      <c r="CR8" s="414">
        <f t="shared" si="3"/>
        <v>793.0466999999998</v>
      </c>
      <c r="CS8" s="957">
        <f t="shared" si="4"/>
        <v>582.8860999999999</v>
      </c>
      <c r="CT8" s="86">
        <v>11.93</v>
      </c>
      <c r="CU8" s="83">
        <v>4.24</v>
      </c>
      <c r="CV8" s="413">
        <v>16.27</v>
      </c>
      <c r="CW8" s="413">
        <v>6.91</v>
      </c>
      <c r="CX8" s="87">
        <f t="shared" si="5"/>
        <v>452.2280999999999</v>
      </c>
      <c r="CY8" s="87">
        <f t="shared" si="0"/>
        <v>314.5</v>
      </c>
      <c r="CZ8" s="87">
        <f t="shared" si="0"/>
        <v>809.3166999999997</v>
      </c>
      <c r="DA8" s="273">
        <f t="shared" si="0"/>
        <v>589.7960999999999</v>
      </c>
    </row>
    <row r="9" spans="1:105" ht="16.5">
      <c r="A9" s="112" t="s">
        <v>7</v>
      </c>
      <c r="B9" s="99"/>
      <c r="C9" s="43"/>
      <c r="D9" s="399"/>
      <c r="E9" s="400">
        <v>0</v>
      </c>
      <c r="F9" s="87"/>
      <c r="G9" s="90"/>
      <c r="H9" s="402"/>
      <c r="I9" s="402"/>
      <c r="J9" s="87"/>
      <c r="K9" s="90"/>
      <c r="L9" s="402"/>
      <c r="M9" s="404"/>
      <c r="N9" s="85"/>
      <c r="O9" s="90"/>
      <c r="P9" s="402"/>
      <c r="Q9" s="402"/>
      <c r="R9" s="87"/>
      <c r="S9" s="90"/>
      <c r="T9" s="402"/>
      <c r="U9" s="403"/>
      <c r="V9" s="87"/>
      <c r="W9" s="74"/>
      <c r="X9" s="74"/>
      <c r="Y9" s="74"/>
      <c r="Z9" s="87"/>
      <c r="AA9" s="90"/>
      <c r="AB9" s="402"/>
      <c r="AC9" s="402"/>
      <c r="AD9" s="7"/>
      <c r="AE9" s="77"/>
      <c r="AF9" s="45">
        <v>0.01</v>
      </c>
      <c r="AG9" s="45"/>
      <c r="AH9" s="7"/>
      <c r="AI9" s="8"/>
      <c r="AJ9" s="45"/>
      <c r="AK9" s="656"/>
      <c r="AL9" s="7"/>
      <c r="AM9" s="8"/>
      <c r="AN9" s="45"/>
      <c r="AO9" s="56"/>
      <c r="AP9" s="7"/>
      <c r="AQ9" s="8"/>
      <c r="AR9" s="45"/>
      <c r="AS9" s="656"/>
      <c r="AT9" s="7"/>
      <c r="AU9" s="8"/>
      <c r="AV9" s="45"/>
      <c r="AW9" s="56"/>
      <c r="AX9" s="245"/>
      <c r="AY9" s="5"/>
      <c r="AZ9" s="408"/>
      <c r="BA9" s="409"/>
      <c r="BB9" s="36"/>
      <c r="BC9" s="90"/>
      <c r="BD9" s="402"/>
      <c r="BE9" s="402"/>
      <c r="BF9" s="660"/>
      <c r="BG9" s="91"/>
      <c r="BH9" s="402">
        <v>0.03</v>
      </c>
      <c r="BI9" s="404">
        <v>0.01</v>
      </c>
      <c r="BJ9" s="85"/>
      <c r="BK9" s="90"/>
      <c r="BL9" s="402"/>
      <c r="BM9" s="402"/>
      <c r="BN9" s="87"/>
      <c r="BO9" s="90"/>
      <c r="BP9" s="402"/>
      <c r="BQ9" s="402"/>
      <c r="BR9" s="85"/>
      <c r="BS9" s="90"/>
      <c r="BT9" s="402"/>
      <c r="BU9" s="402"/>
      <c r="BV9" s="662"/>
      <c r="BW9" s="74"/>
      <c r="BX9" s="402"/>
      <c r="BY9" s="402"/>
      <c r="BZ9" s="911"/>
      <c r="CA9" s="11"/>
      <c r="CB9" s="410"/>
      <c r="CC9" s="410"/>
      <c r="CD9" s="81"/>
      <c r="CE9" s="82"/>
      <c r="CF9" s="412"/>
      <c r="CG9" s="961"/>
      <c r="CH9" s="86"/>
      <c r="CI9" s="83"/>
      <c r="CJ9" s="413"/>
      <c r="CK9" s="413"/>
      <c r="CL9" s="87">
        <v>0.31</v>
      </c>
      <c r="CM9" s="90">
        <v>0.2</v>
      </c>
      <c r="CN9" s="402">
        <v>0.44</v>
      </c>
      <c r="CO9" s="403">
        <v>0.39</v>
      </c>
      <c r="CP9" s="416">
        <f t="shared" si="1"/>
        <v>0.31</v>
      </c>
      <c r="CQ9" s="414">
        <f t="shared" si="2"/>
        <v>0.2</v>
      </c>
      <c r="CR9" s="414">
        <f t="shared" si="3"/>
        <v>0.48</v>
      </c>
      <c r="CS9" s="957">
        <f t="shared" si="4"/>
        <v>0.4</v>
      </c>
      <c r="CT9" s="87">
        <v>43.45</v>
      </c>
      <c r="CU9" s="90">
        <v>4.82</v>
      </c>
      <c r="CV9" s="413">
        <v>47.63</v>
      </c>
      <c r="CW9" s="413">
        <v>8.37</v>
      </c>
      <c r="CX9" s="87">
        <f t="shared" si="5"/>
        <v>43.760000000000005</v>
      </c>
      <c r="CY9" s="87">
        <f t="shared" si="0"/>
        <v>5.0200000000000005</v>
      </c>
      <c r="CZ9" s="87">
        <f t="shared" si="0"/>
        <v>48.11</v>
      </c>
      <c r="DA9" s="273">
        <f t="shared" si="0"/>
        <v>8.77</v>
      </c>
    </row>
    <row r="10" spans="1:105" ht="16.5">
      <c r="A10" s="112" t="s">
        <v>15</v>
      </c>
      <c r="B10" s="271"/>
      <c r="C10" s="72"/>
      <c r="D10" s="399"/>
      <c r="E10" s="400"/>
      <c r="F10" s="73"/>
      <c r="G10" s="74"/>
      <c r="H10" s="402"/>
      <c r="I10" s="402"/>
      <c r="J10" s="73"/>
      <c r="K10" s="74"/>
      <c r="L10" s="402"/>
      <c r="M10" s="404"/>
      <c r="N10" s="79"/>
      <c r="O10" s="74"/>
      <c r="P10" s="402"/>
      <c r="Q10" s="402"/>
      <c r="R10" s="73"/>
      <c r="S10" s="74"/>
      <c r="T10" s="402"/>
      <c r="U10" s="403"/>
      <c r="V10" s="73"/>
      <c r="W10" s="74"/>
      <c r="X10" s="74"/>
      <c r="Y10" s="74"/>
      <c r="Z10" s="73"/>
      <c r="AA10" s="74"/>
      <c r="AB10" s="402"/>
      <c r="AC10" s="402"/>
      <c r="AD10" s="2"/>
      <c r="AE10" s="77"/>
      <c r="AF10" s="45"/>
      <c r="AG10" s="45"/>
      <c r="AH10" s="2"/>
      <c r="AI10" s="3"/>
      <c r="AJ10" s="45"/>
      <c r="AK10" s="656"/>
      <c r="AL10" s="2"/>
      <c r="AM10" s="3"/>
      <c r="AN10" s="45"/>
      <c r="AO10" s="56"/>
      <c r="AP10" s="2"/>
      <c r="AQ10" s="3"/>
      <c r="AR10" s="45"/>
      <c r="AS10" s="656"/>
      <c r="AT10" s="2"/>
      <c r="AU10" s="3"/>
      <c r="AV10" s="45"/>
      <c r="AW10" s="56"/>
      <c r="AX10" s="2"/>
      <c r="AY10" s="3"/>
      <c r="AZ10" s="408"/>
      <c r="BA10" s="409"/>
      <c r="BB10" s="22">
        <v>0.49</v>
      </c>
      <c r="BC10" s="74">
        <v>0.62</v>
      </c>
      <c r="BD10" s="402">
        <v>0.97</v>
      </c>
      <c r="BE10" s="402">
        <v>1.27</v>
      </c>
      <c r="BF10" s="73"/>
      <c r="BG10" s="74"/>
      <c r="BH10" s="402"/>
      <c r="BI10" s="404"/>
      <c r="BJ10" s="79"/>
      <c r="BK10" s="74"/>
      <c r="BL10" s="402"/>
      <c r="BM10" s="402"/>
      <c r="BN10" s="73"/>
      <c r="BO10" s="74"/>
      <c r="BP10" s="402"/>
      <c r="BQ10" s="402"/>
      <c r="BR10" s="79"/>
      <c r="BS10" s="74"/>
      <c r="BT10" s="402"/>
      <c r="BU10" s="402"/>
      <c r="BV10" s="662"/>
      <c r="BW10" s="74"/>
      <c r="BX10" s="402"/>
      <c r="BY10" s="402"/>
      <c r="BZ10" s="911"/>
      <c r="CA10" s="80"/>
      <c r="CB10" s="410"/>
      <c r="CC10" s="410"/>
      <c r="CD10" s="81"/>
      <c r="CE10" s="82"/>
      <c r="CF10" s="412"/>
      <c r="CG10" s="961"/>
      <c r="CH10" s="86"/>
      <c r="CI10" s="83"/>
      <c r="CJ10" s="413"/>
      <c r="CK10" s="413"/>
      <c r="CL10" s="73"/>
      <c r="CM10" s="74"/>
      <c r="CN10" s="402"/>
      <c r="CO10" s="403"/>
      <c r="CP10" s="416">
        <f t="shared" si="1"/>
        <v>0.49</v>
      </c>
      <c r="CQ10" s="414">
        <f t="shared" si="2"/>
        <v>0.62</v>
      </c>
      <c r="CR10" s="414">
        <f t="shared" si="3"/>
        <v>0.97</v>
      </c>
      <c r="CS10" s="957">
        <f t="shared" si="4"/>
        <v>1.27</v>
      </c>
      <c r="CT10" s="86"/>
      <c r="CU10" s="83"/>
      <c r="CV10" s="413"/>
      <c r="CW10" s="413"/>
      <c r="CX10" s="87">
        <f t="shared" si="5"/>
        <v>0.49</v>
      </c>
      <c r="CY10" s="87">
        <f t="shared" si="0"/>
        <v>0.62</v>
      </c>
      <c r="CZ10" s="87">
        <f t="shared" si="0"/>
        <v>0.97</v>
      </c>
      <c r="DA10" s="273">
        <f t="shared" si="0"/>
        <v>1.27</v>
      </c>
    </row>
    <row r="11" spans="1:105" ht="16.5">
      <c r="A11" s="112" t="s">
        <v>8</v>
      </c>
      <c r="B11" s="271">
        <v>17</v>
      </c>
      <c r="C11" s="72">
        <v>22</v>
      </c>
      <c r="D11" s="399">
        <v>27</v>
      </c>
      <c r="E11" s="400">
        <v>37</v>
      </c>
      <c r="F11" s="73">
        <v>17</v>
      </c>
      <c r="G11" s="74">
        <v>24.86</v>
      </c>
      <c r="H11" s="402">
        <v>34.46</v>
      </c>
      <c r="I11" s="402">
        <v>41.78</v>
      </c>
      <c r="J11" s="73">
        <v>8.25</v>
      </c>
      <c r="K11" s="74">
        <v>9.54</v>
      </c>
      <c r="L11" s="402">
        <v>16.22</v>
      </c>
      <c r="M11" s="404">
        <v>19.67</v>
      </c>
      <c r="N11" s="79">
        <v>49</v>
      </c>
      <c r="O11" s="74">
        <v>41</v>
      </c>
      <c r="P11" s="402">
        <v>83</v>
      </c>
      <c r="Q11" s="402">
        <v>65</v>
      </c>
      <c r="R11" s="73">
        <v>17.3</v>
      </c>
      <c r="S11" s="74">
        <v>19.52</v>
      </c>
      <c r="T11" s="402">
        <v>31</v>
      </c>
      <c r="U11" s="403">
        <v>34</v>
      </c>
      <c r="V11" s="73">
        <v>3.11</v>
      </c>
      <c r="W11" s="74">
        <v>2.55</v>
      </c>
      <c r="X11" s="74">
        <v>5.97</v>
      </c>
      <c r="Y11" s="74">
        <v>3.86</v>
      </c>
      <c r="Z11" s="73">
        <v>22.58</v>
      </c>
      <c r="AA11" s="74">
        <v>35.53</v>
      </c>
      <c r="AB11" s="402">
        <v>48.5</v>
      </c>
      <c r="AC11" s="402">
        <v>71.77</v>
      </c>
      <c r="AD11" s="2">
        <v>18.33</v>
      </c>
      <c r="AE11" s="77">
        <v>16.36</v>
      </c>
      <c r="AF11" s="45">
        <v>27.24</v>
      </c>
      <c r="AG11" s="45">
        <v>28.71</v>
      </c>
      <c r="AH11" s="2">
        <v>13.79</v>
      </c>
      <c r="AI11" s="3">
        <v>10.21</v>
      </c>
      <c r="AJ11" s="45">
        <v>20.67</v>
      </c>
      <c r="AK11" s="656">
        <v>17.1</v>
      </c>
      <c r="AL11" s="2">
        <v>46.99</v>
      </c>
      <c r="AM11" s="3">
        <v>30.21</v>
      </c>
      <c r="AN11" s="45">
        <v>79.23</v>
      </c>
      <c r="AO11" s="56">
        <v>46.86</v>
      </c>
      <c r="AP11" s="2">
        <v>611.26</v>
      </c>
      <c r="AQ11" s="3">
        <v>532.48</v>
      </c>
      <c r="AR11" s="45">
        <v>1259.77</v>
      </c>
      <c r="AS11" s="656">
        <v>894.05</v>
      </c>
      <c r="AT11" s="2">
        <v>422.8</v>
      </c>
      <c r="AU11" s="3">
        <v>337</v>
      </c>
      <c r="AV11" s="45">
        <v>713.3</v>
      </c>
      <c r="AW11" s="56">
        <v>575.5</v>
      </c>
      <c r="AX11" s="2">
        <v>0.24</v>
      </c>
      <c r="AY11" s="3">
        <v>1.54</v>
      </c>
      <c r="AZ11" s="408">
        <v>0.58</v>
      </c>
      <c r="BA11" s="409">
        <v>1.96</v>
      </c>
      <c r="BB11" s="22">
        <v>3.99</v>
      </c>
      <c r="BC11" s="74">
        <v>2.12</v>
      </c>
      <c r="BD11" s="402">
        <v>6.57</v>
      </c>
      <c r="BE11" s="402">
        <v>4.25</v>
      </c>
      <c r="BF11" s="73">
        <v>45.63</v>
      </c>
      <c r="BG11" s="74">
        <v>28.95</v>
      </c>
      <c r="BH11" s="402">
        <v>76.73</v>
      </c>
      <c r="BI11" s="404">
        <v>55.51</v>
      </c>
      <c r="BJ11" s="79">
        <v>170.9</v>
      </c>
      <c r="BK11" s="74">
        <v>119.79</v>
      </c>
      <c r="BL11" s="402">
        <v>304.7</v>
      </c>
      <c r="BM11" s="402">
        <v>206.54</v>
      </c>
      <c r="BN11" s="73">
        <v>89.22</v>
      </c>
      <c r="BO11" s="74">
        <v>94.28</v>
      </c>
      <c r="BP11" s="402">
        <v>165.67</v>
      </c>
      <c r="BQ11" s="402">
        <v>162.96</v>
      </c>
      <c r="BR11" s="79">
        <v>68.63</v>
      </c>
      <c r="BS11" s="74">
        <v>58.14</v>
      </c>
      <c r="BT11" s="402">
        <v>132.34</v>
      </c>
      <c r="BU11" s="402">
        <v>105.01</v>
      </c>
      <c r="BV11" s="662"/>
      <c r="BW11" s="74"/>
      <c r="BX11" s="402"/>
      <c r="BY11" s="402"/>
      <c r="BZ11" s="910">
        <v>50</v>
      </c>
      <c r="CA11" s="80">
        <v>20</v>
      </c>
      <c r="CB11" s="410">
        <v>80</v>
      </c>
      <c r="CC11" s="410">
        <v>33</v>
      </c>
      <c r="CD11" s="81">
        <v>46.42</v>
      </c>
      <c r="CE11" s="82">
        <v>43.08</v>
      </c>
      <c r="CF11" s="412">
        <v>87.51</v>
      </c>
      <c r="CG11" s="961">
        <v>72.6</v>
      </c>
      <c r="CH11" s="86">
        <v>2.39</v>
      </c>
      <c r="CI11" s="83">
        <v>3.33</v>
      </c>
      <c r="CJ11" s="413">
        <v>3.13</v>
      </c>
      <c r="CK11" s="413">
        <v>5.59</v>
      </c>
      <c r="CL11" s="73">
        <v>24.95</v>
      </c>
      <c r="CM11" s="74">
        <v>17.8</v>
      </c>
      <c r="CN11" s="402">
        <v>49.14</v>
      </c>
      <c r="CO11" s="403">
        <v>29.54</v>
      </c>
      <c r="CP11" s="416">
        <f t="shared" si="1"/>
        <v>1749.7800000000007</v>
      </c>
      <c r="CQ11" s="414">
        <f t="shared" si="2"/>
        <v>1470.2899999999997</v>
      </c>
      <c r="CR11" s="414">
        <f t="shared" si="3"/>
        <v>3252.73</v>
      </c>
      <c r="CS11" s="957">
        <f t="shared" si="4"/>
        <v>2512.26</v>
      </c>
      <c r="CT11" s="86">
        <v>425.2</v>
      </c>
      <c r="CU11" s="83">
        <v>169.64</v>
      </c>
      <c r="CV11" s="413">
        <v>598.8</v>
      </c>
      <c r="CW11" s="413">
        <v>280.57</v>
      </c>
      <c r="CX11" s="87">
        <f t="shared" si="5"/>
        <v>2174.9800000000005</v>
      </c>
      <c r="CY11" s="87">
        <f t="shared" si="0"/>
        <v>1639.9299999999998</v>
      </c>
      <c r="CZ11" s="87">
        <f t="shared" si="0"/>
        <v>3851.5299999999997</v>
      </c>
      <c r="DA11" s="273">
        <f t="shared" si="0"/>
        <v>2792.8300000000004</v>
      </c>
    </row>
    <row r="12" spans="1:105" ht="16.5">
      <c r="A12" s="112" t="s">
        <v>16</v>
      </c>
      <c r="B12" s="271"/>
      <c r="C12" s="72"/>
      <c r="D12" s="399"/>
      <c r="E12" s="400"/>
      <c r="F12" s="73"/>
      <c r="G12" s="74"/>
      <c r="H12" s="402"/>
      <c r="I12" s="402"/>
      <c r="J12" s="73"/>
      <c r="K12" s="74"/>
      <c r="L12" s="74"/>
      <c r="M12" s="76"/>
      <c r="N12" s="79"/>
      <c r="O12" s="74"/>
      <c r="P12" s="402"/>
      <c r="Q12" s="402"/>
      <c r="R12" s="73"/>
      <c r="S12" s="74"/>
      <c r="T12" s="74"/>
      <c r="U12" s="75"/>
      <c r="V12" s="73"/>
      <c r="W12" s="74"/>
      <c r="X12" s="74"/>
      <c r="Y12" s="75"/>
      <c r="Z12" s="397"/>
      <c r="AA12" s="74"/>
      <c r="AB12" s="74"/>
      <c r="AC12" s="76"/>
      <c r="AD12" s="2"/>
      <c r="AE12" s="77"/>
      <c r="AF12" s="77"/>
      <c r="AG12" s="78"/>
      <c r="AH12" s="2">
        <v>0.23</v>
      </c>
      <c r="AI12" s="3"/>
      <c r="AJ12" s="45">
        <v>0.28</v>
      </c>
      <c r="AK12" s="656"/>
      <c r="AL12" s="2"/>
      <c r="AM12" s="3"/>
      <c r="AN12" s="3"/>
      <c r="AO12" s="4"/>
      <c r="AP12" s="2"/>
      <c r="AQ12" s="3"/>
      <c r="AR12" s="45"/>
      <c r="AS12" s="656"/>
      <c r="AT12" s="2"/>
      <c r="AU12" s="3"/>
      <c r="AV12" s="45"/>
      <c r="AW12" s="56"/>
      <c r="AX12" s="2"/>
      <c r="AY12" s="3"/>
      <c r="AZ12" s="3"/>
      <c r="BA12" s="4"/>
      <c r="BB12" s="22"/>
      <c r="BC12" s="74"/>
      <c r="BD12" s="74"/>
      <c r="BE12" s="75"/>
      <c r="BF12" s="73">
        <v>1.27</v>
      </c>
      <c r="BG12" s="74">
        <v>2.02</v>
      </c>
      <c r="BH12" s="402">
        <v>1.8</v>
      </c>
      <c r="BI12" s="404">
        <v>2.49</v>
      </c>
      <c r="BJ12" s="79"/>
      <c r="BK12" s="74">
        <v>0.04</v>
      </c>
      <c r="BL12" s="402"/>
      <c r="BM12" s="402">
        <v>0.08</v>
      </c>
      <c r="BN12" s="73"/>
      <c r="BO12" s="74"/>
      <c r="BP12" s="402"/>
      <c r="BQ12" s="402"/>
      <c r="BR12" s="79"/>
      <c r="BS12" s="74"/>
      <c r="BT12" s="402"/>
      <c r="BU12" s="402"/>
      <c r="BV12" s="662"/>
      <c r="BW12" s="74"/>
      <c r="BX12" s="402"/>
      <c r="BY12" s="402"/>
      <c r="BZ12" s="910"/>
      <c r="CA12" s="80"/>
      <c r="CB12" s="80"/>
      <c r="CC12" s="665"/>
      <c r="CD12" s="81"/>
      <c r="CE12" s="82"/>
      <c r="CF12" s="82"/>
      <c r="CG12" s="962"/>
      <c r="CH12" s="86"/>
      <c r="CI12" s="83"/>
      <c r="CJ12" s="83"/>
      <c r="CK12" s="668"/>
      <c r="CL12" s="73"/>
      <c r="CM12" s="74"/>
      <c r="CN12" s="74"/>
      <c r="CO12" s="75"/>
      <c r="CP12" s="416">
        <f t="shared" si="1"/>
        <v>1.5</v>
      </c>
      <c r="CQ12" s="414">
        <f t="shared" si="2"/>
        <v>2.06</v>
      </c>
      <c r="CR12" s="414">
        <f t="shared" si="3"/>
        <v>2.08</v>
      </c>
      <c r="CS12" s="957">
        <f t="shared" si="4"/>
        <v>2.5700000000000003</v>
      </c>
      <c r="CT12" s="86"/>
      <c r="CU12" s="83"/>
      <c r="CV12" s="413"/>
      <c r="CW12" s="413"/>
      <c r="CX12" s="87">
        <f t="shared" si="5"/>
        <v>1.5</v>
      </c>
      <c r="CY12" s="87">
        <f t="shared" si="0"/>
        <v>2.06</v>
      </c>
      <c r="CZ12" s="87">
        <f t="shared" si="0"/>
        <v>2.08</v>
      </c>
      <c r="DA12" s="273">
        <f t="shared" si="0"/>
        <v>2.5700000000000003</v>
      </c>
    </row>
    <row r="13" spans="1:105" ht="16.5">
      <c r="A13" s="112" t="s">
        <v>17</v>
      </c>
      <c r="B13" s="271"/>
      <c r="C13" s="72"/>
      <c r="D13" s="399"/>
      <c r="E13" s="400"/>
      <c r="F13" s="73"/>
      <c r="G13" s="74"/>
      <c r="H13" s="402"/>
      <c r="I13" s="402"/>
      <c r="J13" s="73"/>
      <c r="K13" s="74"/>
      <c r="L13" s="74"/>
      <c r="M13" s="76"/>
      <c r="N13" s="79"/>
      <c r="O13" s="74"/>
      <c r="P13" s="402"/>
      <c r="Q13" s="402"/>
      <c r="R13" s="73"/>
      <c r="S13" s="74"/>
      <c r="T13" s="74"/>
      <c r="U13" s="75"/>
      <c r="V13" s="73"/>
      <c r="W13" s="74"/>
      <c r="X13" s="74"/>
      <c r="Y13" s="75"/>
      <c r="Z13" s="73"/>
      <c r="AA13" s="74"/>
      <c r="AB13" s="74"/>
      <c r="AC13" s="76"/>
      <c r="AD13" s="2"/>
      <c r="AE13" s="77"/>
      <c r="AF13" s="77"/>
      <c r="AG13" s="78"/>
      <c r="AH13" s="2"/>
      <c r="AI13" s="3">
        <v>0.23</v>
      </c>
      <c r="AJ13" s="45"/>
      <c r="AK13" s="656">
        <v>0.45</v>
      </c>
      <c r="AL13" s="2"/>
      <c r="AM13" s="3"/>
      <c r="AN13" s="3"/>
      <c r="AO13" s="4"/>
      <c r="AP13" s="2">
        <v>0.82</v>
      </c>
      <c r="AQ13" s="3">
        <v>0.33</v>
      </c>
      <c r="AR13" s="45">
        <v>1.89</v>
      </c>
      <c r="AS13" s="656">
        <v>0.58</v>
      </c>
      <c r="AT13" s="2">
        <v>4</v>
      </c>
      <c r="AU13" s="3">
        <v>0.2</v>
      </c>
      <c r="AV13" s="45">
        <v>7</v>
      </c>
      <c r="AW13" s="56">
        <v>1.7</v>
      </c>
      <c r="AX13" s="2"/>
      <c r="AY13" s="3"/>
      <c r="AZ13" s="3"/>
      <c r="BA13" s="4"/>
      <c r="BB13" s="22"/>
      <c r="BC13" s="74"/>
      <c r="BD13" s="74"/>
      <c r="BE13" s="75"/>
      <c r="BF13" s="73"/>
      <c r="BG13" s="74"/>
      <c r="BH13" s="74"/>
      <c r="BI13" s="76"/>
      <c r="BJ13" s="79"/>
      <c r="BK13" s="74"/>
      <c r="BL13" s="74"/>
      <c r="BM13" s="75"/>
      <c r="BN13" s="73"/>
      <c r="BO13" s="74"/>
      <c r="BP13" s="402"/>
      <c r="BQ13" s="402"/>
      <c r="BR13" s="79"/>
      <c r="BS13" s="74"/>
      <c r="BT13" s="402"/>
      <c r="BU13" s="402"/>
      <c r="BV13" s="662"/>
      <c r="BW13" s="74"/>
      <c r="BX13" s="402"/>
      <c r="BY13" s="402"/>
      <c r="BZ13" s="910"/>
      <c r="CA13" s="80"/>
      <c r="CB13" s="80"/>
      <c r="CC13" s="665"/>
      <c r="CD13" s="81"/>
      <c r="CE13" s="82"/>
      <c r="CF13" s="82"/>
      <c r="CG13" s="962"/>
      <c r="CH13" s="86"/>
      <c r="CI13" s="83"/>
      <c r="CJ13" s="83"/>
      <c r="CK13" s="668"/>
      <c r="CL13" s="73"/>
      <c r="CM13" s="74"/>
      <c r="CN13" s="74"/>
      <c r="CO13" s="75"/>
      <c r="CP13" s="416">
        <f t="shared" si="1"/>
        <v>4.82</v>
      </c>
      <c r="CQ13" s="414">
        <f t="shared" si="2"/>
        <v>0.76</v>
      </c>
      <c r="CR13" s="414">
        <f t="shared" si="3"/>
        <v>8.89</v>
      </c>
      <c r="CS13" s="957">
        <f t="shared" si="4"/>
        <v>2.73</v>
      </c>
      <c r="CT13" s="86">
        <v>3.24</v>
      </c>
      <c r="CU13" s="83">
        <v>3.02</v>
      </c>
      <c r="CV13" s="413">
        <v>3.97</v>
      </c>
      <c r="CW13" s="413">
        <v>4.83</v>
      </c>
      <c r="CX13" s="87">
        <f t="shared" si="5"/>
        <v>8.06</v>
      </c>
      <c r="CY13" s="87">
        <f t="shared" si="0"/>
        <v>3.7800000000000002</v>
      </c>
      <c r="CZ13" s="87">
        <f t="shared" si="0"/>
        <v>12.860000000000001</v>
      </c>
      <c r="DA13" s="273">
        <f t="shared" si="0"/>
        <v>7.5600000000000005</v>
      </c>
    </row>
    <row r="14" spans="1:105" ht="16.5">
      <c r="A14" s="112" t="s">
        <v>182</v>
      </c>
      <c r="B14" s="271"/>
      <c r="C14" s="72"/>
      <c r="D14" s="399"/>
      <c r="E14" s="400"/>
      <c r="F14" s="73"/>
      <c r="G14" s="74"/>
      <c r="H14" s="402"/>
      <c r="I14" s="402"/>
      <c r="J14" s="73"/>
      <c r="K14" s="74"/>
      <c r="L14" s="74"/>
      <c r="M14" s="76"/>
      <c r="N14" s="79">
        <v>51</v>
      </c>
      <c r="O14" s="74">
        <v>33</v>
      </c>
      <c r="P14" s="402">
        <v>106</v>
      </c>
      <c r="Q14" s="402">
        <v>57</v>
      </c>
      <c r="R14" s="73"/>
      <c r="S14" s="74"/>
      <c r="T14" s="74"/>
      <c r="U14" s="75"/>
      <c r="V14" s="73"/>
      <c r="W14" s="74"/>
      <c r="X14" s="74"/>
      <c r="Y14" s="75"/>
      <c r="Z14" s="73"/>
      <c r="AA14" s="74"/>
      <c r="AB14" s="74"/>
      <c r="AC14" s="76"/>
      <c r="AD14" s="2"/>
      <c r="AE14" s="77"/>
      <c r="AF14" s="77"/>
      <c r="AG14" s="78"/>
      <c r="AH14" s="2"/>
      <c r="AI14" s="3"/>
      <c r="AJ14" s="3"/>
      <c r="AK14" s="244"/>
      <c r="AL14" s="2"/>
      <c r="AM14" s="3"/>
      <c r="AN14" s="3"/>
      <c r="AO14" s="4"/>
      <c r="AP14" s="2"/>
      <c r="AQ14" s="3"/>
      <c r="AR14" s="45"/>
      <c r="AS14" s="656"/>
      <c r="AT14" s="2">
        <v>21.8</v>
      </c>
      <c r="AU14" s="3">
        <v>12.9</v>
      </c>
      <c r="AV14" s="45">
        <v>40.7</v>
      </c>
      <c r="AW14" s="56">
        <v>24.4</v>
      </c>
      <c r="AX14" s="2"/>
      <c r="AY14" s="3"/>
      <c r="AZ14" s="3"/>
      <c r="BA14" s="4"/>
      <c r="BB14" s="22"/>
      <c r="BC14" s="74"/>
      <c r="BD14" s="74"/>
      <c r="BE14" s="75"/>
      <c r="BF14" s="73"/>
      <c r="BG14" s="74"/>
      <c r="BH14" s="74"/>
      <c r="BI14" s="76"/>
      <c r="BJ14" s="79"/>
      <c r="BK14" s="74"/>
      <c r="BL14" s="74"/>
      <c r="BM14" s="75"/>
      <c r="BN14" s="73"/>
      <c r="BO14" s="74"/>
      <c r="BP14" s="402"/>
      <c r="BQ14" s="402"/>
      <c r="BR14" s="79"/>
      <c r="BS14" s="74"/>
      <c r="BT14" s="402"/>
      <c r="BU14" s="402"/>
      <c r="BV14" s="662"/>
      <c r="BW14" s="74"/>
      <c r="BX14" s="402"/>
      <c r="BY14" s="402"/>
      <c r="BZ14" s="910"/>
      <c r="CA14" s="80"/>
      <c r="CB14" s="80"/>
      <c r="CC14" s="665"/>
      <c r="CD14" s="81"/>
      <c r="CE14" s="82"/>
      <c r="CF14" s="82"/>
      <c r="CG14" s="962"/>
      <c r="CH14" s="86"/>
      <c r="CI14" s="83"/>
      <c r="CJ14" s="83"/>
      <c r="CK14" s="668"/>
      <c r="CL14" s="73"/>
      <c r="CM14" s="74"/>
      <c r="CN14" s="74"/>
      <c r="CO14" s="75"/>
      <c r="CP14" s="416">
        <f t="shared" si="1"/>
        <v>72.8</v>
      </c>
      <c r="CQ14" s="414">
        <f t="shared" si="2"/>
        <v>45.9</v>
      </c>
      <c r="CR14" s="414">
        <f t="shared" si="3"/>
        <v>146.7</v>
      </c>
      <c r="CS14" s="957">
        <f t="shared" si="4"/>
        <v>81.4</v>
      </c>
      <c r="CT14" s="86"/>
      <c r="CU14" s="83"/>
      <c r="CV14" s="83"/>
      <c r="CW14" s="84"/>
      <c r="CX14" s="87">
        <f t="shared" si="5"/>
        <v>72.8</v>
      </c>
      <c r="CY14" s="87">
        <f t="shared" si="0"/>
        <v>45.9</v>
      </c>
      <c r="CZ14" s="87">
        <f t="shared" si="0"/>
        <v>146.7</v>
      </c>
      <c r="DA14" s="273">
        <f t="shared" si="0"/>
        <v>81.4</v>
      </c>
    </row>
    <row r="15" spans="1:105" ht="17.25" thickBot="1">
      <c r="A15" s="274" t="s">
        <v>19</v>
      </c>
      <c r="B15" s="300"/>
      <c r="C15" s="301"/>
      <c r="D15" s="399"/>
      <c r="E15" s="400"/>
      <c r="F15" s="275"/>
      <c r="G15" s="276"/>
      <c r="H15" s="402"/>
      <c r="I15" s="402"/>
      <c r="J15" s="275"/>
      <c r="K15" s="276"/>
      <c r="L15" s="276"/>
      <c r="M15" s="278"/>
      <c r="N15" s="279">
        <v>5</v>
      </c>
      <c r="O15" s="276"/>
      <c r="P15" s="402">
        <v>5</v>
      </c>
      <c r="Q15" s="402"/>
      <c r="R15" s="275"/>
      <c r="S15" s="276"/>
      <c r="T15" s="276"/>
      <c r="U15" s="277"/>
      <c r="V15" s="275"/>
      <c r="W15" s="276"/>
      <c r="X15" s="276"/>
      <c r="Y15" s="277"/>
      <c r="Z15" s="275"/>
      <c r="AA15" s="276"/>
      <c r="AB15" s="276"/>
      <c r="AC15" s="278"/>
      <c r="AD15" s="302">
        <v>0.21</v>
      </c>
      <c r="AE15" s="303"/>
      <c r="AF15" s="303"/>
      <c r="AG15" s="304"/>
      <c r="AH15" s="302"/>
      <c r="AI15" s="306"/>
      <c r="AJ15" s="306"/>
      <c r="AK15" s="657"/>
      <c r="AL15" s="302"/>
      <c r="AM15" s="306"/>
      <c r="AN15" s="306"/>
      <c r="AO15" s="307"/>
      <c r="AP15" s="302">
        <v>22.6</v>
      </c>
      <c r="AQ15" s="306"/>
      <c r="AR15" s="45">
        <v>44.46</v>
      </c>
      <c r="AS15" s="656"/>
      <c r="AT15" s="302">
        <v>14.8</v>
      </c>
      <c r="AU15" s="306">
        <v>6</v>
      </c>
      <c r="AV15" s="45">
        <v>26.8</v>
      </c>
      <c r="AW15" s="56">
        <v>13.1</v>
      </c>
      <c r="AX15" s="302"/>
      <c r="AY15" s="306"/>
      <c r="AZ15" s="306"/>
      <c r="BA15" s="307"/>
      <c r="BB15" s="305"/>
      <c r="BC15" s="276"/>
      <c r="BD15" s="276"/>
      <c r="BE15" s="277"/>
      <c r="BF15" s="275"/>
      <c r="BG15" s="276"/>
      <c r="BH15" s="276"/>
      <c r="BI15" s="278"/>
      <c r="BJ15" s="279"/>
      <c r="BK15" s="276"/>
      <c r="BL15" s="276"/>
      <c r="BM15" s="277"/>
      <c r="BN15" s="275">
        <v>0.05</v>
      </c>
      <c r="BO15" s="276"/>
      <c r="BP15" s="402">
        <v>0.05</v>
      </c>
      <c r="BQ15" s="402"/>
      <c r="BR15" s="279">
        <v>0.04</v>
      </c>
      <c r="BS15" s="276"/>
      <c r="BT15" s="402">
        <v>0.06</v>
      </c>
      <c r="BU15" s="402"/>
      <c r="BV15" s="663"/>
      <c r="BW15" s="276"/>
      <c r="BX15" s="402"/>
      <c r="BY15" s="402"/>
      <c r="BZ15" s="966"/>
      <c r="CA15" s="308"/>
      <c r="CB15" s="308"/>
      <c r="CC15" s="666"/>
      <c r="CD15" s="280"/>
      <c r="CE15" s="281"/>
      <c r="CF15" s="281"/>
      <c r="CG15" s="963"/>
      <c r="CH15" s="284"/>
      <c r="CI15" s="282"/>
      <c r="CJ15" s="282"/>
      <c r="CK15" s="669"/>
      <c r="CL15" s="275">
        <v>14.08</v>
      </c>
      <c r="CM15" s="276">
        <v>3.8</v>
      </c>
      <c r="CN15" s="276">
        <v>24.65</v>
      </c>
      <c r="CO15" s="277">
        <v>5.88</v>
      </c>
      <c r="CP15" s="416">
        <f t="shared" si="1"/>
        <v>56.779999999999994</v>
      </c>
      <c r="CQ15" s="414">
        <f t="shared" si="2"/>
        <v>9.8</v>
      </c>
      <c r="CR15" s="414">
        <f t="shared" si="3"/>
        <v>101.02000000000001</v>
      </c>
      <c r="CS15" s="957">
        <f t="shared" si="4"/>
        <v>18.98</v>
      </c>
      <c r="CT15" s="284"/>
      <c r="CU15" s="282"/>
      <c r="CV15" s="282"/>
      <c r="CW15" s="283"/>
      <c r="CX15" s="285">
        <f t="shared" si="5"/>
        <v>56.779999999999994</v>
      </c>
      <c r="CY15" s="285">
        <f t="shared" si="0"/>
        <v>9.8</v>
      </c>
      <c r="CZ15" s="285">
        <f t="shared" si="0"/>
        <v>101.02000000000001</v>
      </c>
      <c r="DA15" s="286">
        <f t="shared" si="0"/>
        <v>18.98</v>
      </c>
    </row>
    <row r="16" spans="1:110" s="464" customFormat="1" ht="17.25" thickBot="1">
      <c r="A16" s="455" t="s">
        <v>20</v>
      </c>
      <c r="B16" s="456">
        <f>SUM(B5:B15)</f>
        <v>422</v>
      </c>
      <c r="C16" s="456">
        <f aca="true" t="shared" si="6" ref="C16:BN16">SUM(C5:C15)</f>
        <v>378</v>
      </c>
      <c r="D16" s="456">
        <f t="shared" si="6"/>
        <v>745</v>
      </c>
      <c r="E16" s="457">
        <f t="shared" si="6"/>
        <v>625</v>
      </c>
      <c r="F16" s="458">
        <f t="shared" si="6"/>
        <v>18.64</v>
      </c>
      <c r="G16" s="456">
        <f t="shared" si="6"/>
        <v>25.61</v>
      </c>
      <c r="H16" s="456">
        <f t="shared" si="6"/>
        <v>37.07</v>
      </c>
      <c r="I16" s="459">
        <f t="shared" si="6"/>
        <v>42.910000000000004</v>
      </c>
      <c r="J16" s="458">
        <f t="shared" si="6"/>
        <v>28.680000000000003</v>
      </c>
      <c r="K16" s="456">
        <f t="shared" si="6"/>
        <v>33.53</v>
      </c>
      <c r="L16" s="456">
        <f t="shared" si="6"/>
        <v>51.47</v>
      </c>
      <c r="M16" s="459">
        <f t="shared" si="6"/>
        <v>65.34</v>
      </c>
      <c r="N16" s="456">
        <f t="shared" si="6"/>
        <v>463</v>
      </c>
      <c r="O16" s="456">
        <f t="shared" si="6"/>
        <v>362</v>
      </c>
      <c r="P16" s="456">
        <f t="shared" si="6"/>
        <v>811</v>
      </c>
      <c r="Q16" s="457">
        <f t="shared" si="6"/>
        <v>657</v>
      </c>
      <c r="R16" s="458">
        <f t="shared" si="6"/>
        <v>161.20000000000002</v>
      </c>
      <c r="S16" s="456">
        <f t="shared" si="6"/>
        <v>152.60000000000002</v>
      </c>
      <c r="T16" s="456">
        <f t="shared" si="6"/>
        <v>294</v>
      </c>
      <c r="U16" s="457">
        <f t="shared" si="6"/>
        <v>263</v>
      </c>
      <c r="V16" s="458">
        <f t="shared" si="6"/>
        <v>293.06</v>
      </c>
      <c r="W16" s="456">
        <f t="shared" si="6"/>
        <v>256.55</v>
      </c>
      <c r="X16" s="456">
        <f t="shared" si="6"/>
        <v>468.39000000000004</v>
      </c>
      <c r="Y16" s="457">
        <f t="shared" si="6"/>
        <v>396.45</v>
      </c>
      <c r="Z16" s="458">
        <f t="shared" si="6"/>
        <v>41.64</v>
      </c>
      <c r="AA16" s="456">
        <f t="shared" si="6"/>
        <v>93.58</v>
      </c>
      <c r="AB16" s="456">
        <f t="shared" si="6"/>
        <v>86.71000000000001</v>
      </c>
      <c r="AC16" s="459">
        <f t="shared" si="6"/>
        <v>181.45</v>
      </c>
      <c r="AD16" s="458">
        <f t="shared" si="6"/>
        <v>87.61</v>
      </c>
      <c r="AE16" s="456">
        <f t="shared" si="6"/>
        <v>78.52</v>
      </c>
      <c r="AF16" s="456">
        <f t="shared" si="6"/>
        <v>135.93</v>
      </c>
      <c r="AG16" s="459">
        <f t="shared" si="6"/>
        <v>129.97</v>
      </c>
      <c r="AH16" s="458">
        <f t="shared" si="6"/>
        <v>199.79</v>
      </c>
      <c r="AI16" s="456">
        <f t="shared" si="6"/>
        <v>145.20999999999998</v>
      </c>
      <c r="AJ16" s="456">
        <f t="shared" si="6"/>
        <v>339.35999999999996</v>
      </c>
      <c r="AK16" s="457">
        <f t="shared" si="6"/>
        <v>277.01000000000005</v>
      </c>
      <c r="AL16" s="458">
        <f t="shared" si="6"/>
        <v>92.28</v>
      </c>
      <c r="AM16" s="456">
        <f t="shared" si="6"/>
        <v>69.78999999999999</v>
      </c>
      <c r="AN16" s="456">
        <f t="shared" si="6"/>
        <v>149.32</v>
      </c>
      <c r="AO16" s="459">
        <f t="shared" si="6"/>
        <v>113.75</v>
      </c>
      <c r="AP16" s="458">
        <f t="shared" si="6"/>
        <v>1940.9499999999998</v>
      </c>
      <c r="AQ16" s="456">
        <f t="shared" si="6"/>
        <v>1856.74</v>
      </c>
      <c r="AR16" s="456">
        <f t="shared" si="6"/>
        <v>3898.52</v>
      </c>
      <c r="AS16" s="457">
        <f t="shared" si="6"/>
        <v>3092.1499999999996</v>
      </c>
      <c r="AT16" s="458">
        <f t="shared" si="6"/>
        <v>2070.8</v>
      </c>
      <c r="AU16" s="456">
        <f t="shared" si="6"/>
        <v>2110.7999999999997</v>
      </c>
      <c r="AV16" s="456">
        <f t="shared" si="6"/>
        <v>3603.1000000000004</v>
      </c>
      <c r="AW16" s="459">
        <f t="shared" si="6"/>
        <v>3602.1</v>
      </c>
      <c r="AX16" s="458">
        <f t="shared" si="6"/>
        <v>126.60399999999998</v>
      </c>
      <c r="AY16" s="456">
        <f t="shared" si="6"/>
        <v>150.90999999999997</v>
      </c>
      <c r="AZ16" s="456">
        <f t="shared" si="6"/>
        <v>199.4674</v>
      </c>
      <c r="BA16" s="459">
        <f t="shared" si="6"/>
        <v>254.95000000000002</v>
      </c>
      <c r="BB16" s="456">
        <f t="shared" si="6"/>
        <v>201.97000000000003</v>
      </c>
      <c r="BC16" s="456">
        <f t="shared" si="6"/>
        <v>156.79000000000002</v>
      </c>
      <c r="BD16" s="456">
        <f t="shared" si="6"/>
        <v>334.88000000000005</v>
      </c>
      <c r="BE16" s="457">
        <f t="shared" si="6"/>
        <v>262.11</v>
      </c>
      <c r="BF16" s="458">
        <f t="shared" si="6"/>
        <v>518.29</v>
      </c>
      <c r="BG16" s="456">
        <f t="shared" si="6"/>
        <v>375.61</v>
      </c>
      <c r="BH16" s="456">
        <f t="shared" si="6"/>
        <v>818.35</v>
      </c>
      <c r="BI16" s="459">
        <f t="shared" si="6"/>
        <v>653.3199999999999</v>
      </c>
      <c r="BJ16" s="456">
        <f t="shared" si="6"/>
        <v>1282.53</v>
      </c>
      <c r="BK16" s="456">
        <f t="shared" si="6"/>
        <v>1046.84</v>
      </c>
      <c r="BL16" s="456">
        <f t="shared" si="6"/>
        <v>2108.31</v>
      </c>
      <c r="BM16" s="457">
        <f t="shared" si="6"/>
        <v>1723.7299999999998</v>
      </c>
      <c r="BN16" s="458">
        <f t="shared" si="6"/>
        <v>331.67</v>
      </c>
      <c r="BO16" s="456">
        <f aca="true" t="shared" si="7" ref="BO16:CO16">SUM(BO5:BO15)</f>
        <v>317.24</v>
      </c>
      <c r="BP16" s="456">
        <f t="shared" si="7"/>
        <v>574.0799999999999</v>
      </c>
      <c r="BQ16" s="459">
        <f t="shared" si="7"/>
        <v>548.71</v>
      </c>
      <c r="BR16" s="456">
        <f t="shared" si="7"/>
        <v>218.67999999999998</v>
      </c>
      <c r="BS16" s="456">
        <f t="shared" si="7"/>
        <v>229.61</v>
      </c>
      <c r="BT16" s="456">
        <f t="shared" si="7"/>
        <v>431.8500000000001</v>
      </c>
      <c r="BU16" s="457">
        <f t="shared" si="7"/>
        <v>406.15999999999997</v>
      </c>
      <c r="BV16" s="458">
        <f t="shared" si="7"/>
        <v>0</v>
      </c>
      <c r="BW16" s="456">
        <f t="shared" si="7"/>
        <v>0</v>
      </c>
      <c r="BX16" s="456">
        <f t="shared" si="7"/>
        <v>0</v>
      </c>
      <c r="BY16" s="459">
        <f t="shared" si="7"/>
        <v>0</v>
      </c>
      <c r="BZ16" s="458">
        <f t="shared" si="7"/>
        <v>2975</v>
      </c>
      <c r="CA16" s="456">
        <f t="shared" si="7"/>
        <v>2392</v>
      </c>
      <c r="CB16" s="456">
        <f t="shared" si="7"/>
        <v>4848</v>
      </c>
      <c r="CC16" s="457">
        <f t="shared" si="7"/>
        <v>3718</v>
      </c>
      <c r="CD16" s="458">
        <f t="shared" si="7"/>
        <v>124.25</v>
      </c>
      <c r="CE16" s="456">
        <f t="shared" si="7"/>
        <v>131.97</v>
      </c>
      <c r="CF16" s="456">
        <f t="shared" si="7"/>
        <v>211.04000000000002</v>
      </c>
      <c r="CG16" s="457">
        <f t="shared" si="7"/>
        <v>215.66000000000003</v>
      </c>
      <c r="CH16" s="458">
        <f t="shared" si="7"/>
        <v>169.69269999999997</v>
      </c>
      <c r="CI16" s="456">
        <f t="shared" si="7"/>
        <v>153.09000000000003</v>
      </c>
      <c r="CJ16" s="456">
        <f t="shared" si="7"/>
        <v>265.08930000000004</v>
      </c>
      <c r="CK16" s="457">
        <f t="shared" si="7"/>
        <v>223.36610000000002</v>
      </c>
      <c r="CL16" s="458">
        <f t="shared" si="7"/>
        <v>684.6700000000001</v>
      </c>
      <c r="CM16" s="456">
        <f t="shared" si="7"/>
        <v>470.68</v>
      </c>
      <c r="CN16" s="456">
        <f t="shared" si="7"/>
        <v>1240.3000000000004</v>
      </c>
      <c r="CO16" s="457">
        <f t="shared" si="7"/>
        <v>737.39</v>
      </c>
      <c r="CP16" s="462">
        <f aca="true" t="shared" si="8" ref="CP16:CS18">SUM(B16+F16+J16+N16+R16+V16+Z16+AD16+AH16+AL16+AP16+AT16+AX16+BB16+BF16+BJ16+BN16+BR16+BV16+BZ16+CD16+CH16+CL16)</f>
        <v>12453.0067</v>
      </c>
      <c r="CQ16" s="460">
        <f t="shared" si="8"/>
        <v>10987.67</v>
      </c>
      <c r="CR16" s="460">
        <f t="shared" si="8"/>
        <v>21651.236699999998</v>
      </c>
      <c r="CS16" s="958">
        <f t="shared" si="8"/>
        <v>18189.5261</v>
      </c>
      <c r="CT16" s="461">
        <f>SUM(CT5:CT15)</f>
        <v>15719.390000000001</v>
      </c>
      <c r="CU16" s="461">
        <f>SUM(CU5:CU15)</f>
        <v>11813.829999999998</v>
      </c>
      <c r="CV16" s="461">
        <f>SUM(CV5:CV15)</f>
        <v>24867.670000000006</v>
      </c>
      <c r="CW16" s="461">
        <f>SUM(CW5:CW15)</f>
        <v>20377.36</v>
      </c>
      <c r="CX16" s="462">
        <f t="shared" si="5"/>
        <v>28172.3967</v>
      </c>
      <c r="CY16" s="462">
        <f t="shared" si="0"/>
        <v>22801.5</v>
      </c>
      <c r="CZ16" s="462">
        <f t="shared" si="0"/>
        <v>46518.90670000001</v>
      </c>
      <c r="DA16" s="463">
        <f t="shared" si="0"/>
        <v>38566.8861</v>
      </c>
      <c r="DB16" s="935"/>
      <c r="DC16" s="935"/>
      <c r="DD16" s="935"/>
      <c r="DE16" s="935"/>
      <c r="DF16" s="935"/>
    </row>
    <row r="17" spans="1:105" ht="17.25" thickBot="1">
      <c r="A17" s="309" t="s">
        <v>11</v>
      </c>
      <c r="B17" s="310"/>
      <c r="C17" s="311"/>
      <c r="D17" s="311"/>
      <c r="E17" s="312"/>
      <c r="F17" s="287"/>
      <c r="G17" s="288">
        <v>-0.02</v>
      </c>
      <c r="H17" s="288"/>
      <c r="I17" s="290">
        <v>-0.02</v>
      </c>
      <c r="J17" s="287">
        <v>0.01</v>
      </c>
      <c r="K17" s="288">
        <v>-0.09</v>
      </c>
      <c r="L17" s="287">
        <v>-0.03</v>
      </c>
      <c r="M17" s="290">
        <v>-0.08</v>
      </c>
      <c r="N17" s="291"/>
      <c r="O17" s="288"/>
      <c r="P17" s="288"/>
      <c r="Q17" s="289"/>
      <c r="R17" s="287"/>
      <c r="S17" s="288"/>
      <c r="T17" s="288"/>
      <c r="U17" s="289"/>
      <c r="V17" s="287"/>
      <c r="W17" s="288"/>
      <c r="X17" s="288"/>
      <c r="Y17" s="289"/>
      <c r="Z17" s="287">
        <v>0.17</v>
      </c>
      <c r="AA17" s="288">
        <v>0.64</v>
      </c>
      <c r="AB17" s="287">
        <v>0.5</v>
      </c>
      <c r="AC17" s="288">
        <v>1.31</v>
      </c>
      <c r="AD17" s="313"/>
      <c r="AE17" s="314"/>
      <c r="AF17" s="314"/>
      <c r="AG17" s="315"/>
      <c r="AH17" s="313">
        <v>5.16</v>
      </c>
      <c r="AI17" s="316">
        <v>6.39</v>
      </c>
      <c r="AJ17" s="313">
        <v>8.43</v>
      </c>
      <c r="AK17" s="658">
        <v>11.49</v>
      </c>
      <c r="AL17" s="313"/>
      <c r="AM17" s="316"/>
      <c r="AN17" s="316"/>
      <c r="AO17" s="317"/>
      <c r="AP17" s="313"/>
      <c r="AQ17" s="316"/>
      <c r="AR17" s="316"/>
      <c r="AS17" s="658"/>
      <c r="AT17" s="313"/>
      <c r="AU17" s="316"/>
      <c r="AV17" s="316"/>
      <c r="AW17" s="317"/>
      <c r="AX17" s="313"/>
      <c r="AY17" s="316"/>
      <c r="AZ17" s="316"/>
      <c r="BA17" s="317"/>
      <c r="BB17" s="291"/>
      <c r="BC17" s="288"/>
      <c r="BD17" s="288"/>
      <c r="BE17" s="289"/>
      <c r="BF17" s="287">
        <v>0.17</v>
      </c>
      <c r="BG17" s="288">
        <v>0.23</v>
      </c>
      <c r="BH17" s="287">
        <v>0.27</v>
      </c>
      <c r="BI17" s="290">
        <v>0.38</v>
      </c>
      <c r="BJ17" s="291"/>
      <c r="BK17" s="288"/>
      <c r="BL17" s="288"/>
      <c r="BM17" s="289"/>
      <c r="BN17" s="287"/>
      <c r="BO17" s="288">
        <v>-0.14</v>
      </c>
      <c r="BP17" s="287">
        <v>-0.01</v>
      </c>
      <c r="BQ17" s="288">
        <v>-0.13</v>
      </c>
      <c r="BR17" s="291"/>
      <c r="BS17" s="288"/>
      <c r="BT17" s="288"/>
      <c r="BU17" s="289"/>
      <c r="BV17" s="664"/>
      <c r="BW17" s="288"/>
      <c r="BX17" s="288"/>
      <c r="BY17" s="290"/>
      <c r="BZ17" s="967"/>
      <c r="CA17" s="318"/>
      <c r="CB17" s="318"/>
      <c r="CC17" s="667"/>
      <c r="CD17" s="292"/>
      <c r="CE17" s="293"/>
      <c r="CF17" s="293"/>
      <c r="CG17" s="964"/>
      <c r="CH17" s="297"/>
      <c r="CI17" s="294"/>
      <c r="CJ17" s="294"/>
      <c r="CK17" s="670"/>
      <c r="CL17" s="287"/>
      <c r="CM17" s="288"/>
      <c r="CN17" s="288"/>
      <c r="CO17" s="289"/>
      <c r="CP17" s="298">
        <f t="shared" si="8"/>
        <v>5.51</v>
      </c>
      <c r="CQ17" s="296">
        <f t="shared" si="8"/>
        <v>7.010000000000001</v>
      </c>
      <c r="CR17" s="296">
        <f t="shared" si="8"/>
        <v>9.16</v>
      </c>
      <c r="CS17" s="959">
        <f t="shared" si="8"/>
        <v>12.95</v>
      </c>
      <c r="CT17" s="297"/>
      <c r="CU17" s="294"/>
      <c r="CV17" s="294"/>
      <c r="CW17" s="295"/>
      <c r="CX17" s="298">
        <f t="shared" si="5"/>
        <v>5.51</v>
      </c>
      <c r="CY17" s="298">
        <f t="shared" si="0"/>
        <v>7.010000000000001</v>
      </c>
      <c r="CZ17" s="298">
        <f t="shared" si="0"/>
        <v>9.16</v>
      </c>
      <c r="DA17" s="299">
        <f t="shared" si="0"/>
        <v>12.95</v>
      </c>
    </row>
    <row r="18" spans="1:110" s="464" customFormat="1" ht="17.25" thickBot="1">
      <c r="A18" s="465" t="s">
        <v>12</v>
      </c>
      <c r="B18" s="466">
        <f>B16+B17</f>
        <v>422</v>
      </c>
      <c r="C18" s="466">
        <f aca="true" t="shared" si="9" ref="C18:BN18">C16+C17</f>
        <v>378</v>
      </c>
      <c r="D18" s="466">
        <f t="shared" si="9"/>
        <v>745</v>
      </c>
      <c r="E18" s="467">
        <f t="shared" si="9"/>
        <v>625</v>
      </c>
      <c r="F18" s="468">
        <f t="shared" si="9"/>
        <v>18.64</v>
      </c>
      <c r="G18" s="466">
        <f t="shared" si="9"/>
        <v>25.59</v>
      </c>
      <c r="H18" s="466">
        <f t="shared" si="9"/>
        <v>37.07</v>
      </c>
      <c r="I18" s="469">
        <f t="shared" si="9"/>
        <v>42.89</v>
      </c>
      <c r="J18" s="468">
        <f t="shared" si="9"/>
        <v>28.690000000000005</v>
      </c>
      <c r="K18" s="466">
        <f t="shared" si="9"/>
        <v>33.44</v>
      </c>
      <c r="L18" s="466">
        <f t="shared" si="9"/>
        <v>51.44</v>
      </c>
      <c r="M18" s="469">
        <f t="shared" si="9"/>
        <v>65.26</v>
      </c>
      <c r="N18" s="466">
        <f t="shared" si="9"/>
        <v>463</v>
      </c>
      <c r="O18" s="466">
        <f t="shared" si="9"/>
        <v>362</v>
      </c>
      <c r="P18" s="466">
        <f t="shared" si="9"/>
        <v>811</v>
      </c>
      <c r="Q18" s="467">
        <f t="shared" si="9"/>
        <v>657</v>
      </c>
      <c r="R18" s="468">
        <f t="shared" si="9"/>
        <v>161.20000000000002</v>
      </c>
      <c r="S18" s="466">
        <f t="shared" si="9"/>
        <v>152.60000000000002</v>
      </c>
      <c r="T18" s="466">
        <f t="shared" si="9"/>
        <v>294</v>
      </c>
      <c r="U18" s="467">
        <f t="shared" si="9"/>
        <v>263</v>
      </c>
      <c r="V18" s="468">
        <f t="shared" si="9"/>
        <v>293.06</v>
      </c>
      <c r="W18" s="466">
        <f t="shared" si="9"/>
        <v>256.55</v>
      </c>
      <c r="X18" s="466">
        <f t="shared" si="9"/>
        <v>468.39000000000004</v>
      </c>
      <c r="Y18" s="467">
        <f t="shared" si="9"/>
        <v>396.45</v>
      </c>
      <c r="Z18" s="468">
        <f t="shared" si="9"/>
        <v>41.81</v>
      </c>
      <c r="AA18" s="466">
        <f t="shared" si="9"/>
        <v>94.22</v>
      </c>
      <c r="AB18" s="466">
        <f t="shared" si="9"/>
        <v>87.21000000000001</v>
      </c>
      <c r="AC18" s="469">
        <f t="shared" si="9"/>
        <v>182.76</v>
      </c>
      <c r="AD18" s="468">
        <f t="shared" si="9"/>
        <v>87.61</v>
      </c>
      <c r="AE18" s="466">
        <f t="shared" si="9"/>
        <v>78.52</v>
      </c>
      <c r="AF18" s="466">
        <f t="shared" si="9"/>
        <v>135.93</v>
      </c>
      <c r="AG18" s="469">
        <f t="shared" si="9"/>
        <v>129.97</v>
      </c>
      <c r="AH18" s="468">
        <f t="shared" si="9"/>
        <v>204.95</v>
      </c>
      <c r="AI18" s="466">
        <f t="shared" si="9"/>
        <v>151.59999999999997</v>
      </c>
      <c r="AJ18" s="466">
        <f t="shared" si="9"/>
        <v>347.78999999999996</v>
      </c>
      <c r="AK18" s="467">
        <f t="shared" si="9"/>
        <v>288.50000000000006</v>
      </c>
      <c r="AL18" s="468">
        <f t="shared" si="9"/>
        <v>92.28</v>
      </c>
      <c r="AM18" s="466">
        <f t="shared" si="9"/>
        <v>69.78999999999999</v>
      </c>
      <c r="AN18" s="466">
        <f t="shared" si="9"/>
        <v>149.32</v>
      </c>
      <c r="AO18" s="469">
        <f t="shared" si="9"/>
        <v>113.75</v>
      </c>
      <c r="AP18" s="468">
        <f t="shared" si="9"/>
        <v>1940.9499999999998</v>
      </c>
      <c r="AQ18" s="466">
        <f t="shared" si="9"/>
        <v>1856.74</v>
      </c>
      <c r="AR18" s="466">
        <f t="shared" si="9"/>
        <v>3898.52</v>
      </c>
      <c r="AS18" s="467">
        <f t="shared" si="9"/>
        <v>3092.1499999999996</v>
      </c>
      <c r="AT18" s="468">
        <f t="shared" si="9"/>
        <v>2070.8</v>
      </c>
      <c r="AU18" s="466">
        <f t="shared" si="9"/>
        <v>2110.7999999999997</v>
      </c>
      <c r="AV18" s="466">
        <f t="shared" si="9"/>
        <v>3603.1000000000004</v>
      </c>
      <c r="AW18" s="469">
        <f t="shared" si="9"/>
        <v>3602.1</v>
      </c>
      <c r="AX18" s="468">
        <f t="shared" si="9"/>
        <v>126.60399999999998</v>
      </c>
      <c r="AY18" s="466">
        <f t="shared" si="9"/>
        <v>150.90999999999997</v>
      </c>
      <c r="AZ18" s="466">
        <f t="shared" si="9"/>
        <v>199.4674</v>
      </c>
      <c r="BA18" s="469">
        <f t="shared" si="9"/>
        <v>254.95000000000002</v>
      </c>
      <c r="BB18" s="466">
        <f t="shared" si="9"/>
        <v>201.97000000000003</v>
      </c>
      <c r="BC18" s="466">
        <f t="shared" si="9"/>
        <v>156.79000000000002</v>
      </c>
      <c r="BD18" s="466">
        <f t="shared" si="9"/>
        <v>334.88000000000005</v>
      </c>
      <c r="BE18" s="467">
        <f t="shared" si="9"/>
        <v>262.11</v>
      </c>
      <c r="BF18" s="468">
        <f t="shared" si="9"/>
        <v>518.4599999999999</v>
      </c>
      <c r="BG18" s="466">
        <f t="shared" si="9"/>
        <v>375.84000000000003</v>
      </c>
      <c r="BH18" s="466">
        <f t="shared" si="9"/>
        <v>818.62</v>
      </c>
      <c r="BI18" s="469">
        <f t="shared" si="9"/>
        <v>653.6999999999999</v>
      </c>
      <c r="BJ18" s="466">
        <f t="shared" si="9"/>
        <v>1282.53</v>
      </c>
      <c r="BK18" s="466">
        <f t="shared" si="9"/>
        <v>1046.84</v>
      </c>
      <c r="BL18" s="466">
        <f t="shared" si="9"/>
        <v>2108.31</v>
      </c>
      <c r="BM18" s="467">
        <f t="shared" si="9"/>
        <v>1723.7299999999998</v>
      </c>
      <c r="BN18" s="468">
        <f t="shared" si="9"/>
        <v>331.67</v>
      </c>
      <c r="BO18" s="466">
        <f aca="true" t="shared" si="10" ref="BO18:CO18">BO16+BO17</f>
        <v>317.1</v>
      </c>
      <c r="BP18" s="466">
        <f t="shared" si="10"/>
        <v>574.0699999999999</v>
      </c>
      <c r="BQ18" s="469">
        <f t="shared" si="10"/>
        <v>548.58</v>
      </c>
      <c r="BR18" s="466">
        <f t="shared" si="10"/>
        <v>218.67999999999998</v>
      </c>
      <c r="BS18" s="466">
        <f t="shared" si="10"/>
        <v>229.61</v>
      </c>
      <c r="BT18" s="466">
        <f t="shared" si="10"/>
        <v>431.8500000000001</v>
      </c>
      <c r="BU18" s="467">
        <f t="shared" si="10"/>
        <v>406.15999999999997</v>
      </c>
      <c r="BV18" s="468">
        <f t="shared" si="10"/>
        <v>0</v>
      </c>
      <c r="BW18" s="466">
        <f t="shared" si="10"/>
        <v>0</v>
      </c>
      <c r="BX18" s="466">
        <f t="shared" si="10"/>
        <v>0</v>
      </c>
      <c r="BY18" s="469">
        <f t="shared" si="10"/>
        <v>0</v>
      </c>
      <c r="BZ18" s="468">
        <f t="shared" si="10"/>
        <v>2975</v>
      </c>
      <c r="CA18" s="466">
        <f t="shared" si="10"/>
        <v>2392</v>
      </c>
      <c r="CB18" s="466">
        <f t="shared" si="10"/>
        <v>4848</v>
      </c>
      <c r="CC18" s="467">
        <f t="shared" si="10"/>
        <v>3718</v>
      </c>
      <c r="CD18" s="468">
        <f t="shared" si="10"/>
        <v>124.25</v>
      </c>
      <c r="CE18" s="466">
        <f t="shared" si="10"/>
        <v>131.97</v>
      </c>
      <c r="CF18" s="466">
        <f t="shared" si="10"/>
        <v>211.04000000000002</v>
      </c>
      <c r="CG18" s="467">
        <f t="shared" si="10"/>
        <v>215.66000000000003</v>
      </c>
      <c r="CH18" s="468">
        <f t="shared" si="10"/>
        <v>169.69269999999997</v>
      </c>
      <c r="CI18" s="466">
        <f t="shared" si="10"/>
        <v>153.09000000000003</v>
      </c>
      <c r="CJ18" s="466">
        <f t="shared" si="10"/>
        <v>265.08930000000004</v>
      </c>
      <c r="CK18" s="467">
        <f t="shared" si="10"/>
        <v>223.36610000000002</v>
      </c>
      <c r="CL18" s="468">
        <f t="shared" si="10"/>
        <v>684.6700000000001</v>
      </c>
      <c r="CM18" s="466">
        <f t="shared" si="10"/>
        <v>470.68</v>
      </c>
      <c r="CN18" s="466">
        <f t="shared" si="10"/>
        <v>1240.3000000000004</v>
      </c>
      <c r="CO18" s="467">
        <f t="shared" si="10"/>
        <v>737.39</v>
      </c>
      <c r="CP18" s="471">
        <f t="shared" si="8"/>
        <v>12458.5167</v>
      </c>
      <c r="CQ18" s="470">
        <f t="shared" si="8"/>
        <v>10994.68</v>
      </c>
      <c r="CR18" s="470">
        <f t="shared" si="8"/>
        <v>21660.3967</v>
      </c>
      <c r="CS18" s="960">
        <f t="shared" si="8"/>
        <v>18202.4761</v>
      </c>
      <c r="CT18" s="471">
        <f>CT16+CT17</f>
        <v>15719.390000000001</v>
      </c>
      <c r="CU18" s="471">
        <f>CU16+CU17</f>
        <v>11813.829999999998</v>
      </c>
      <c r="CV18" s="471">
        <f>CV16+CV17</f>
        <v>24867.670000000006</v>
      </c>
      <c r="CW18" s="471">
        <f>CW16+CW17</f>
        <v>20377.36</v>
      </c>
      <c r="CX18" s="471">
        <f t="shared" si="5"/>
        <v>28177.9067</v>
      </c>
      <c r="CY18" s="471">
        <f t="shared" si="0"/>
        <v>22808.51</v>
      </c>
      <c r="CZ18" s="471">
        <f t="shared" si="0"/>
        <v>46528.06670000001</v>
      </c>
      <c r="DA18" s="472">
        <f t="shared" si="0"/>
        <v>38579.8361</v>
      </c>
      <c r="DB18" s="935"/>
      <c r="DC18" s="935"/>
      <c r="DD18" s="935"/>
      <c r="DE18" s="935"/>
      <c r="DF18" s="935"/>
    </row>
    <row r="19" spans="90:93" ht="15">
      <c r="CL19" s="92"/>
      <c r="CM19" s="92"/>
      <c r="CN19" s="92"/>
      <c r="CO19" s="92"/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B20"/>
  <sheetViews>
    <sheetView tabSelected="1" zoomScalePageLayoutView="0" workbookViewId="0" topLeftCell="A1">
      <pane xSplit="1" topLeftCell="CP1" activePane="topRight" state="frozen"/>
      <selection pane="topLeft" activeCell="A1" sqref="A1"/>
      <selection pane="topRight" activeCell="CQ21" sqref="CQ21"/>
    </sheetView>
  </sheetViews>
  <sheetFormatPr defaultColWidth="9.140625" defaultRowHeight="15"/>
  <cols>
    <col min="1" max="1" width="52.57421875" style="12" customWidth="1"/>
    <col min="2" max="3" width="11.421875" style="12" bestFit="1" customWidth="1"/>
    <col min="4" max="5" width="12.421875" style="12" bestFit="1" customWidth="1"/>
    <col min="6" max="7" width="11.421875" style="12" bestFit="1" customWidth="1"/>
    <col min="8" max="9" width="12.421875" style="12" bestFit="1" customWidth="1"/>
    <col min="10" max="11" width="11.421875" style="12" bestFit="1" customWidth="1"/>
    <col min="12" max="13" width="12.421875" style="12" bestFit="1" customWidth="1"/>
    <col min="14" max="15" width="11.421875" style="12" bestFit="1" customWidth="1"/>
    <col min="16" max="17" width="12.421875" style="12" bestFit="1" customWidth="1"/>
    <col min="18" max="19" width="11.421875" style="12" bestFit="1" customWidth="1"/>
    <col min="20" max="21" width="12.421875" style="12" bestFit="1" customWidth="1"/>
    <col min="22" max="23" width="11.421875" style="12" bestFit="1" customWidth="1"/>
    <col min="24" max="25" width="12.421875" style="12" bestFit="1" customWidth="1"/>
    <col min="26" max="27" width="11.421875" style="12" bestFit="1" customWidth="1"/>
    <col min="28" max="29" width="12.421875" style="12" bestFit="1" customWidth="1"/>
    <col min="30" max="31" width="11.421875" style="12" bestFit="1" customWidth="1"/>
    <col min="32" max="33" width="12.421875" style="12" bestFit="1" customWidth="1"/>
    <col min="34" max="35" width="11.421875" style="12" bestFit="1" customWidth="1"/>
    <col min="36" max="37" width="12.421875" style="12" bestFit="1" customWidth="1"/>
    <col min="38" max="39" width="11.421875" style="12" bestFit="1" customWidth="1"/>
    <col min="40" max="41" width="12.421875" style="12" bestFit="1" customWidth="1"/>
    <col min="42" max="43" width="11.421875" style="12" bestFit="1" customWidth="1"/>
    <col min="44" max="44" width="11.57421875" style="12" customWidth="1"/>
    <col min="45" max="45" width="12.421875" style="12" bestFit="1" customWidth="1"/>
    <col min="46" max="47" width="11.421875" style="12" bestFit="1" customWidth="1"/>
    <col min="48" max="49" width="12.421875" style="12" bestFit="1" customWidth="1"/>
    <col min="50" max="51" width="11.421875" style="41" bestFit="1" customWidth="1"/>
    <col min="52" max="53" width="12.421875" style="41" bestFit="1" customWidth="1"/>
    <col min="54" max="55" width="11.421875" style="12" bestFit="1" customWidth="1"/>
    <col min="56" max="57" width="12.421875" style="12" bestFit="1" customWidth="1"/>
    <col min="58" max="59" width="11.421875" style="12" bestFit="1" customWidth="1"/>
    <col min="60" max="61" width="12.421875" style="12" bestFit="1" customWidth="1"/>
    <col min="62" max="63" width="11.421875" style="12" bestFit="1" customWidth="1"/>
    <col min="64" max="65" width="12.421875" style="12" bestFit="1" customWidth="1"/>
    <col min="66" max="67" width="11.421875" style="12" bestFit="1" customWidth="1"/>
    <col min="68" max="69" width="12.421875" style="12" bestFit="1" customWidth="1"/>
    <col min="70" max="71" width="11.421875" style="12" bestFit="1" customWidth="1"/>
    <col min="72" max="73" width="12.421875" style="12" bestFit="1" customWidth="1"/>
    <col min="74" max="75" width="11.421875" style="12" bestFit="1" customWidth="1"/>
    <col min="76" max="77" width="12.421875" style="12" bestFit="1" customWidth="1"/>
    <col min="78" max="79" width="11.421875" style="12" bestFit="1" customWidth="1"/>
    <col min="80" max="81" width="12.421875" style="12" bestFit="1" customWidth="1"/>
    <col min="82" max="82" width="11.421875" style="12" bestFit="1" customWidth="1"/>
    <col min="83" max="83" width="11.421875" style="12" customWidth="1"/>
    <col min="84" max="85" width="12.421875" style="12" bestFit="1" customWidth="1"/>
    <col min="86" max="87" width="11.421875" style="12" bestFit="1" customWidth="1"/>
    <col min="88" max="89" width="12.421875" style="12" bestFit="1" customWidth="1"/>
    <col min="90" max="91" width="11.421875" style="12" bestFit="1" customWidth="1"/>
    <col min="92" max="93" width="12.421875" style="12" bestFit="1" customWidth="1"/>
    <col min="94" max="95" width="11.421875" style="12" bestFit="1" customWidth="1"/>
    <col min="96" max="97" width="12.421875" style="12" bestFit="1" customWidth="1"/>
    <col min="98" max="99" width="11.421875" style="12" bestFit="1" customWidth="1"/>
    <col min="100" max="101" width="12.421875" style="12" bestFit="1" customWidth="1"/>
    <col min="102" max="103" width="11.421875" style="12" bestFit="1" customWidth="1"/>
    <col min="104" max="105" width="12.421875" style="12" bestFit="1" customWidth="1"/>
    <col min="106" max="106" width="9.57421875" style="12" bestFit="1" customWidth="1"/>
    <col min="107" max="16384" width="9.140625" style="12" customWidth="1"/>
  </cols>
  <sheetData>
    <row r="1" spans="1:105" ht="28.5" customHeight="1">
      <c r="A1" s="1435" t="s">
        <v>152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1435"/>
      <c r="Q1" s="1435"/>
      <c r="R1" s="1435"/>
      <c r="S1" s="1435"/>
      <c r="T1" s="1435"/>
      <c r="U1" s="1435"/>
      <c r="V1" s="1435"/>
      <c r="W1" s="1435"/>
      <c r="X1" s="1435"/>
      <c r="Y1" s="1435"/>
      <c r="Z1" s="1435"/>
      <c r="AA1" s="1435"/>
      <c r="AB1" s="1435"/>
      <c r="AC1" s="1435"/>
      <c r="AD1" s="1435"/>
      <c r="AE1" s="1435"/>
      <c r="AF1" s="1435"/>
      <c r="AG1" s="1435"/>
      <c r="AH1" s="1435"/>
      <c r="AI1" s="1435"/>
      <c r="AJ1" s="1435"/>
      <c r="AK1" s="1435"/>
      <c r="AL1" s="1435"/>
      <c r="AM1" s="1435"/>
      <c r="AN1" s="1435"/>
      <c r="AO1" s="1435"/>
      <c r="AP1" s="1435"/>
      <c r="AQ1" s="1435"/>
      <c r="AR1" s="1435"/>
      <c r="AS1" s="1435"/>
      <c r="AT1" s="1435"/>
      <c r="AU1" s="1435"/>
      <c r="AV1" s="1435"/>
      <c r="AW1" s="1435"/>
      <c r="AX1" s="1435"/>
      <c r="AY1" s="1435"/>
      <c r="AZ1" s="1435"/>
      <c r="BA1" s="1435"/>
      <c r="BB1" s="1435"/>
      <c r="BC1" s="1435"/>
      <c r="BD1" s="1435"/>
      <c r="BE1" s="1435"/>
      <c r="BF1" s="1435"/>
      <c r="BG1" s="1435"/>
      <c r="BH1" s="1435"/>
      <c r="BI1" s="1435"/>
      <c r="BJ1" s="1435"/>
      <c r="BK1" s="1435"/>
      <c r="BL1" s="1435"/>
      <c r="BM1" s="1435"/>
      <c r="BN1" s="1435"/>
      <c r="BO1" s="1435"/>
      <c r="BP1" s="1435"/>
      <c r="BQ1" s="1435"/>
      <c r="BR1" s="1435"/>
      <c r="BS1" s="1435"/>
      <c r="BT1" s="1435"/>
      <c r="BU1" s="1435"/>
      <c r="BV1" s="1435"/>
      <c r="BW1" s="1435"/>
      <c r="BX1" s="1435"/>
      <c r="BY1" s="1435"/>
      <c r="BZ1" s="1435"/>
      <c r="CA1" s="1435"/>
      <c r="CB1" s="1435"/>
      <c r="CC1" s="1435"/>
      <c r="CD1" s="1435"/>
      <c r="CE1" s="1435"/>
      <c r="CF1" s="1435"/>
      <c r="CG1" s="1435"/>
      <c r="CH1" s="1435"/>
      <c r="CI1" s="1435"/>
      <c r="CJ1" s="1435"/>
      <c r="CK1" s="1435"/>
      <c r="CL1" s="1435"/>
      <c r="CM1" s="1435"/>
      <c r="CN1" s="1435"/>
      <c r="CO1" s="1435"/>
      <c r="CP1" s="1435"/>
      <c r="CQ1" s="1435"/>
      <c r="CR1" s="1435"/>
      <c r="CS1" s="1435"/>
      <c r="CT1" s="1435"/>
      <c r="CU1" s="1435"/>
      <c r="CV1" s="1435"/>
      <c r="CW1" s="1435"/>
      <c r="CX1" s="1435"/>
      <c r="CY1" s="1435"/>
      <c r="CZ1" s="46"/>
      <c r="DA1" s="46"/>
    </row>
    <row r="2" spans="1:105" ht="15" thickBot="1">
      <c r="A2" s="1324"/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  <c r="T2" s="1324"/>
      <c r="U2" s="1324"/>
      <c r="V2" s="1324"/>
      <c r="W2" s="1324"/>
      <c r="X2" s="1324"/>
      <c r="Y2" s="1324"/>
      <c r="Z2" s="1324"/>
      <c r="AA2" s="1324"/>
      <c r="AB2" s="1324"/>
      <c r="AC2" s="1324"/>
      <c r="AD2" s="1324"/>
      <c r="AE2" s="1324"/>
      <c r="AF2" s="1324"/>
      <c r="AG2" s="1324"/>
      <c r="AH2" s="1324"/>
      <c r="AI2" s="1324"/>
      <c r="AJ2" s="1324"/>
      <c r="AK2" s="1324"/>
      <c r="AL2" s="1324"/>
      <c r="AM2" s="1324"/>
      <c r="AN2" s="1324"/>
      <c r="AO2" s="1324"/>
      <c r="AP2" s="1324"/>
      <c r="AQ2" s="1324"/>
      <c r="AR2" s="1324"/>
      <c r="AS2" s="1324"/>
      <c r="AT2" s="1324"/>
      <c r="AU2" s="1324"/>
      <c r="AV2" s="1324"/>
      <c r="AW2" s="1324"/>
      <c r="AX2" s="1324"/>
      <c r="AY2" s="1324"/>
      <c r="AZ2" s="1324"/>
      <c r="BA2" s="1324"/>
      <c r="BB2" s="1324"/>
      <c r="BC2" s="1324"/>
      <c r="BD2" s="1324"/>
      <c r="BE2" s="1324"/>
      <c r="BF2" s="1324"/>
      <c r="BG2" s="1324"/>
      <c r="BH2" s="1324"/>
      <c r="BI2" s="1324"/>
      <c r="BJ2" s="1324"/>
      <c r="BK2" s="1324"/>
      <c r="BL2" s="1324"/>
      <c r="BM2" s="1324"/>
      <c r="BN2" s="1324"/>
      <c r="BO2" s="1324"/>
      <c r="BP2" s="1324"/>
      <c r="BQ2" s="1324"/>
      <c r="BR2" s="1324"/>
      <c r="BS2" s="1324"/>
      <c r="BT2" s="1324"/>
      <c r="BU2" s="1324"/>
      <c r="BV2" s="1324"/>
      <c r="BW2" s="1324"/>
      <c r="BX2" s="1324"/>
      <c r="BY2" s="1324"/>
      <c r="BZ2" s="1324"/>
      <c r="CA2" s="1324"/>
      <c r="CB2" s="1324"/>
      <c r="CC2" s="1324"/>
      <c r="CD2" s="1324"/>
      <c r="CE2" s="1324"/>
      <c r="CF2" s="1324"/>
      <c r="CG2" s="1324"/>
      <c r="CH2" s="1324"/>
      <c r="CI2" s="1324"/>
      <c r="CJ2" s="1324"/>
      <c r="CK2" s="1324"/>
      <c r="CL2" s="1324"/>
      <c r="CM2" s="1324"/>
      <c r="CN2" s="1324"/>
      <c r="CO2" s="1324"/>
      <c r="CP2" s="1324"/>
      <c r="CQ2" s="1324"/>
      <c r="CR2" s="1324"/>
      <c r="CS2" s="1324"/>
      <c r="CT2" s="1324"/>
      <c r="CU2" s="1324"/>
      <c r="CV2" s="1324"/>
      <c r="CW2" s="1324"/>
      <c r="CX2" s="1324"/>
      <c r="CY2" s="1324"/>
      <c r="CZ2" s="47"/>
      <c r="DA2" s="47"/>
    </row>
    <row r="3" spans="1:105" ht="24" customHeight="1" thickBot="1">
      <c r="A3" s="1436" t="s">
        <v>14</v>
      </c>
      <c r="B3" s="1436" t="s">
        <v>153</v>
      </c>
      <c r="C3" s="1438"/>
      <c r="D3" s="1438"/>
      <c r="E3" s="1438"/>
      <c r="F3" s="1382" t="s">
        <v>154</v>
      </c>
      <c r="G3" s="1351"/>
      <c r="H3" s="1351"/>
      <c r="I3" s="1352"/>
      <c r="J3" s="1351" t="s">
        <v>155</v>
      </c>
      <c r="K3" s="1351"/>
      <c r="L3" s="1351"/>
      <c r="M3" s="1352"/>
      <c r="N3" s="1382" t="s">
        <v>156</v>
      </c>
      <c r="O3" s="1351"/>
      <c r="P3" s="1351"/>
      <c r="Q3" s="1352"/>
      <c r="R3" s="1351" t="s">
        <v>157</v>
      </c>
      <c r="S3" s="1351"/>
      <c r="T3" s="1351"/>
      <c r="U3" s="1352"/>
      <c r="V3" s="1382" t="s">
        <v>158</v>
      </c>
      <c r="W3" s="1351"/>
      <c r="X3" s="1351"/>
      <c r="Y3" s="1352"/>
      <c r="Z3" s="1351" t="s">
        <v>159</v>
      </c>
      <c r="AA3" s="1351"/>
      <c r="AB3" s="1351"/>
      <c r="AC3" s="1352"/>
      <c r="AD3" s="1382" t="s">
        <v>160</v>
      </c>
      <c r="AE3" s="1351"/>
      <c r="AF3" s="1351"/>
      <c r="AG3" s="1352"/>
      <c r="AH3" s="1351" t="s">
        <v>161</v>
      </c>
      <c r="AI3" s="1351"/>
      <c r="AJ3" s="1351"/>
      <c r="AK3" s="1352"/>
      <c r="AL3" s="1351" t="s">
        <v>162</v>
      </c>
      <c r="AM3" s="1351"/>
      <c r="AN3" s="1351"/>
      <c r="AO3" s="1352"/>
      <c r="AP3" s="1351" t="s">
        <v>163</v>
      </c>
      <c r="AQ3" s="1351"/>
      <c r="AR3" s="1351"/>
      <c r="AS3" s="1352"/>
      <c r="AT3" s="1351" t="s">
        <v>164</v>
      </c>
      <c r="AU3" s="1351"/>
      <c r="AV3" s="1351"/>
      <c r="AW3" s="1352"/>
      <c r="AX3" s="1254" t="s">
        <v>165</v>
      </c>
      <c r="AY3" s="1255"/>
      <c r="AZ3" s="1255"/>
      <c r="BA3" s="1434"/>
      <c r="BB3" s="1351" t="s">
        <v>166</v>
      </c>
      <c r="BC3" s="1351"/>
      <c r="BD3" s="1351"/>
      <c r="BE3" s="1352"/>
      <c r="BF3" s="1383" t="s">
        <v>167</v>
      </c>
      <c r="BG3" s="1383"/>
      <c r="BH3" s="1383"/>
      <c r="BI3" s="1384"/>
      <c r="BJ3" s="1351" t="s">
        <v>168</v>
      </c>
      <c r="BK3" s="1351"/>
      <c r="BL3" s="1351"/>
      <c r="BM3" s="1352"/>
      <c r="BN3" s="1351" t="s">
        <v>169</v>
      </c>
      <c r="BO3" s="1351"/>
      <c r="BP3" s="1351"/>
      <c r="BQ3" s="1352"/>
      <c r="BR3" s="1351" t="s">
        <v>170</v>
      </c>
      <c r="BS3" s="1351"/>
      <c r="BT3" s="1351"/>
      <c r="BU3" s="1352"/>
      <c r="BV3" s="1383" t="s">
        <v>171</v>
      </c>
      <c r="BW3" s="1383"/>
      <c r="BX3" s="1383"/>
      <c r="BY3" s="1384"/>
      <c r="BZ3" s="1351" t="s">
        <v>172</v>
      </c>
      <c r="CA3" s="1351"/>
      <c r="CB3" s="1351"/>
      <c r="CC3" s="1352"/>
      <c r="CD3" s="1441" t="s">
        <v>173</v>
      </c>
      <c r="CE3" s="1442"/>
      <c r="CF3" s="1442"/>
      <c r="CG3" s="1443"/>
      <c r="CH3" s="1441" t="s">
        <v>174</v>
      </c>
      <c r="CI3" s="1442"/>
      <c r="CJ3" s="1442"/>
      <c r="CK3" s="1443"/>
      <c r="CL3" s="1441" t="s">
        <v>175</v>
      </c>
      <c r="CM3" s="1442"/>
      <c r="CN3" s="1442"/>
      <c r="CO3" s="1443"/>
      <c r="CP3" s="1441" t="s">
        <v>1</v>
      </c>
      <c r="CQ3" s="1442"/>
      <c r="CR3" s="1442"/>
      <c r="CS3" s="1443"/>
      <c r="CT3" s="1444" t="s">
        <v>176</v>
      </c>
      <c r="CU3" s="1439"/>
      <c r="CV3" s="1439"/>
      <c r="CW3" s="1440"/>
      <c r="CX3" s="1444" t="s">
        <v>2</v>
      </c>
      <c r="CY3" s="1439"/>
      <c r="CZ3" s="1439"/>
      <c r="DA3" s="1440"/>
    </row>
    <row r="4" spans="1:105" ht="15" thickBot="1">
      <c r="A4" s="1437"/>
      <c r="B4" s="524" t="s">
        <v>282</v>
      </c>
      <c r="C4" s="525" t="s">
        <v>283</v>
      </c>
      <c r="D4" s="525" t="s">
        <v>284</v>
      </c>
      <c r="E4" s="525" t="s">
        <v>285</v>
      </c>
      <c r="F4" s="524" t="s">
        <v>282</v>
      </c>
      <c r="G4" s="525" t="s">
        <v>283</v>
      </c>
      <c r="H4" s="525" t="s">
        <v>284</v>
      </c>
      <c r="I4" s="525" t="s">
        <v>285</v>
      </c>
      <c r="J4" s="524" t="s">
        <v>282</v>
      </c>
      <c r="K4" s="525" t="s">
        <v>283</v>
      </c>
      <c r="L4" s="525" t="s">
        <v>284</v>
      </c>
      <c r="M4" s="525" t="s">
        <v>285</v>
      </c>
      <c r="N4" s="524" t="s">
        <v>282</v>
      </c>
      <c r="O4" s="525" t="s">
        <v>283</v>
      </c>
      <c r="P4" s="525" t="s">
        <v>284</v>
      </c>
      <c r="Q4" s="525" t="s">
        <v>285</v>
      </c>
      <c r="R4" s="524" t="s">
        <v>282</v>
      </c>
      <c r="S4" s="525" t="s">
        <v>283</v>
      </c>
      <c r="T4" s="525" t="s">
        <v>284</v>
      </c>
      <c r="U4" s="525" t="s">
        <v>285</v>
      </c>
      <c r="V4" s="524" t="s">
        <v>282</v>
      </c>
      <c r="W4" s="525" t="s">
        <v>283</v>
      </c>
      <c r="X4" s="525" t="s">
        <v>284</v>
      </c>
      <c r="Y4" s="525" t="s">
        <v>285</v>
      </c>
      <c r="Z4" s="524" t="s">
        <v>282</v>
      </c>
      <c r="AA4" s="525" t="s">
        <v>283</v>
      </c>
      <c r="AB4" s="525" t="s">
        <v>284</v>
      </c>
      <c r="AC4" s="525" t="s">
        <v>285</v>
      </c>
      <c r="AD4" s="524" t="s">
        <v>282</v>
      </c>
      <c r="AE4" s="525" t="s">
        <v>283</v>
      </c>
      <c r="AF4" s="525" t="s">
        <v>284</v>
      </c>
      <c r="AG4" s="525" t="s">
        <v>285</v>
      </c>
      <c r="AH4" s="524" t="s">
        <v>282</v>
      </c>
      <c r="AI4" s="525" t="s">
        <v>283</v>
      </c>
      <c r="AJ4" s="525" t="s">
        <v>284</v>
      </c>
      <c r="AK4" s="525" t="s">
        <v>285</v>
      </c>
      <c r="AL4" s="524" t="s">
        <v>282</v>
      </c>
      <c r="AM4" s="525" t="s">
        <v>283</v>
      </c>
      <c r="AN4" s="525" t="s">
        <v>284</v>
      </c>
      <c r="AO4" s="525" t="s">
        <v>285</v>
      </c>
      <c r="AP4" s="524" t="s">
        <v>282</v>
      </c>
      <c r="AQ4" s="525" t="s">
        <v>283</v>
      </c>
      <c r="AR4" s="525" t="s">
        <v>284</v>
      </c>
      <c r="AS4" s="525" t="s">
        <v>285</v>
      </c>
      <c r="AT4" s="524" t="s">
        <v>282</v>
      </c>
      <c r="AU4" s="525" t="s">
        <v>283</v>
      </c>
      <c r="AV4" s="525" t="s">
        <v>284</v>
      </c>
      <c r="AW4" s="525" t="s">
        <v>285</v>
      </c>
      <c r="AX4" s="524" t="s">
        <v>282</v>
      </c>
      <c r="AY4" s="525" t="s">
        <v>283</v>
      </c>
      <c r="AZ4" s="525" t="s">
        <v>284</v>
      </c>
      <c r="BA4" s="525" t="s">
        <v>285</v>
      </c>
      <c r="BB4" s="524" t="s">
        <v>282</v>
      </c>
      <c r="BC4" s="525" t="s">
        <v>283</v>
      </c>
      <c r="BD4" s="525" t="s">
        <v>284</v>
      </c>
      <c r="BE4" s="525" t="s">
        <v>285</v>
      </c>
      <c r="BF4" s="524" t="s">
        <v>282</v>
      </c>
      <c r="BG4" s="525" t="s">
        <v>283</v>
      </c>
      <c r="BH4" s="525" t="s">
        <v>284</v>
      </c>
      <c r="BI4" s="525" t="s">
        <v>285</v>
      </c>
      <c r="BJ4" s="524" t="s">
        <v>282</v>
      </c>
      <c r="BK4" s="525" t="s">
        <v>283</v>
      </c>
      <c r="BL4" s="525" t="s">
        <v>284</v>
      </c>
      <c r="BM4" s="525" t="s">
        <v>285</v>
      </c>
      <c r="BN4" s="524" t="s">
        <v>282</v>
      </c>
      <c r="BO4" s="525" t="s">
        <v>283</v>
      </c>
      <c r="BP4" s="525" t="s">
        <v>284</v>
      </c>
      <c r="BQ4" s="525" t="s">
        <v>285</v>
      </c>
      <c r="BR4" s="524" t="s">
        <v>282</v>
      </c>
      <c r="BS4" s="525" t="s">
        <v>283</v>
      </c>
      <c r="BT4" s="525" t="s">
        <v>284</v>
      </c>
      <c r="BU4" s="525" t="s">
        <v>285</v>
      </c>
      <c r="BV4" s="524" t="s">
        <v>282</v>
      </c>
      <c r="BW4" s="525" t="s">
        <v>283</v>
      </c>
      <c r="BX4" s="525" t="s">
        <v>284</v>
      </c>
      <c r="BY4" s="525" t="s">
        <v>285</v>
      </c>
      <c r="BZ4" s="524" t="s">
        <v>282</v>
      </c>
      <c r="CA4" s="525" t="s">
        <v>283</v>
      </c>
      <c r="CB4" s="525" t="s">
        <v>284</v>
      </c>
      <c r="CC4" s="525" t="s">
        <v>285</v>
      </c>
      <c r="CD4" s="524" t="s">
        <v>282</v>
      </c>
      <c r="CE4" s="525" t="s">
        <v>283</v>
      </c>
      <c r="CF4" s="525" t="s">
        <v>284</v>
      </c>
      <c r="CG4" s="525" t="s">
        <v>285</v>
      </c>
      <c r="CH4" s="524" t="s">
        <v>282</v>
      </c>
      <c r="CI4" s="525" t="s">
        <v>283</v>
      </c>
      <c r="CJ4" s="525" t="s">
        <v>284</v>
      </c>
      <c r="CK4" s="525" t="s">
        <v>285</v>
      </c>
      <c r="CL4" s="524" t="s">
        <v>282</v>
      </c>
      <c r="CM4" s="525" t="s">
        <v>283</v>
      </c>
      <c r="CN4" s="525" t="s">
        <v>284</v>
      </c>
      <c r="CO4" s="525" t="s">
        <v>285</v>
      </c>
      <c r="CP4" s="524" t="s">
        <v>282</v>
      </c>
      <c r="CQ4" s="525" t="s">
        <v>283</v>
      </c>
      <c r="CR4" s="525" t="s">
        <v>284</v>
      </c>
      <c r="CS4" s="525" t="s">
        <v>285</v>
      </c>
      <c r="CT4" s="524" t="s">
        <v>282</v>
      </c>
      <c r="CU4" s="525" t="s">
        <v>283</v>
      </c>
      <c r="CV4" s="525" t="s">
        <v>284</v>
      </c>
      <c r="CW4" s="526" t="s">
        <v>285</v>
      </c>
      <c r="CX4" s="524" t="s">
        <v>282</v>
      </c>
      <c r="CY4" s="525" t="s">
        <v>283</v>
      </c>
      <c r="CZ4" s="525" t="s">
        <v>284</v>
      </c>
      <c r="DA4" s="526" t="s">
        <v>285</v>
      </c>
    </row>
    <row r="5" spans="1:106" ht="16.5" thickBot="1">
      <c r="A5" s="48" t="s">
        <v>3</v>
      </c>
      <c r="B5" s="49">
        <v>38665</v>
      </c>
      <c r="C5" s="50">
        <v>38104</v>
      </c>
      <c r="D5" s="50">
        <v>67888</v>
      </c>
      <c r="E5" s="968">
        <v>72308</v>
      </c>
      <c r="F5" s="54">
        <v>-2</v>
      </c>
      <c r="G5" s="52">
        <v>-3</v>
      </c>
      <c r="H5" s="52">
        <v>-1</v>
      </c>
      <c r="I5" s="53">
        <v>-7</v>
      </c>
      <c r="J5" s="51">
        <v>1748</v>
      </c>
      <c r="K5" s="52">
        <v>2214</v>
      </c>
      <c r="L5" s="52">
        <v>3067</v>
      </c>
      <c r="M5" s="53">
        <v>4550</v>
      </c>
      <c r="N5" s="54">
        <v>30360</v>
      </c>
      <c r="O5" s="52">
        <v>35009</v>
      </c>
      <c r="P5" s="52">
        <v>53329</v>
      </c>
      <c r="Q5" s="53">
        <v>70144</v>
      </c>
      <c r="R5" s="51">
        <v>15653</v>
      </c>
      <c r="S5" s="52">
        <v>16948</v>
      </c>
      <c r="T5" s="52">
        <v>28770</v>
      </c>
      <c r="U5" s="53">
        <v>30080</v>
      </c>
      <c r="V5" s="406">
        <v>104</v>
      </c>
      <c r="W5" s="45"/>
      <c r="X5" s="45">
        <v>104</v>
      </c>
      <c r="Y5" s="56"/>
      <c r="Z5" s="51">
        <v>3566</v>
      </c>
      <c r="AA5" s="52">
        <v>6062</v>
      </c>
      <c r="AB5" s="52">
        <v>6678</v>
      </c>
      <c r="AC5" s="53">
        <v>11109</v>
      </c>
      <c r="AD5" s="54">
        <v>11854</v>
      </c>
      <c r="AE5" s="52">
        <v>10767</v>
      </c>
      <c r="AF5" s="52">
        <v>19088</v>
      </c>
      <c r="AG5" s="53">
        <v>17701</v>
      </c>
      <c r="AH5" s="51">
        <v>22865</v>
      </c>
      <c r="AI5" s="52">
        <v>20121</v>
      </c>
      <c r="AJ5" s="52">
        <v>38378</v>
      </c>
      <c r="AK5" s="53">
        <v>37698</v>
      </c>
      <c r="AL5" s="51">
        <v>1710</v>
      </c>
      <c r="AM5" s="52">
        <v>2809</v>
      </c>
      <c r="AN5" s="52">
        <v>2920</v>
      </c>
      <c r="AO5" s="53">
        <v>5120</v>
      </c>
      <c r="AP5" s="51">
        <v>35686</v>
      </c>
      <c r="AQ5" s="52">
        <v>36623</v>
      </c>
      <c r="AR5" s="52">
        <v>67982</v>
      </c>
      <c r="AS5" s="53">
        <v>62444</v>
      </c>
      <c r="AT5" s="51">
        <v>40785</v>
      </c>
      <c r="AU5" s="52">
        <v>45827</v>
      </c>
      <c r="AV5" s="52">
        <v>75542</v>
      </c>
      <c r="AW5" s="53">
        <v>79969</v>
      </c>
      <c r="AX5" s="57">
        <v>1317</v>
      </c>
      <c r="AY5" s="44">
        <v>2718</v>
      </c>
      <c r="AZ5" s="44">
        <v>3067</v>
      </c>
      <c r="BA5" s="58">
        <v>5369</v>
      </c>
      <c r="BB5" s="51">
        <v>1857</v>
      </c>
      <c r="BC5" s="52">
        <v>1277</v>
      </c>
      <c r="BD5" s="52">
        <v>3452</v>
      </c>
      <c r="BE5" s="53">
        <v>2444</v>
      </c>
      <c r="BF5" s="51">
        <v>42742</v>
      </c>
      <c r="BG5" s="52">
        <v>39212</v>
      </c>
      <c r="BH5" s="52">
        <v>68572</v>
      </c>
      <c r="BI5" s="53">
        <v>63414</v>
      </c>
      <c r="BJ5" s="51">
        <v>41325</v>
      </c>
      <c r="BK5" s="52">
        <v>42779</v>
      </c>
      <c r="BL5" s="52">
        <v>69845</v>
      </c>
      <c r="BM5" s="53">
        <v>70284</v>
      </c>
      <c r="BN5" s="51">
        <v>2105</v>
      </c>
      <c r="BO5" s="52">
        <v>1981</v>
      </c>
      <c r="BP5" s="52">
        <v>2559</v>
      </c>
      <c r="BQ5" s="52">
        <v>3791</v>
      </c>
      <c r="BR5" s="226">
        <v>24547</v>
      </c>
      <c r="BS5" s="227">
        <v>29337</v>
      </c>
      <c r="BT5" s="227">
        <v>52721</v>
      </c>
      <c r="BU5" s="228">
        <v>56694</v>
      </c>
      <c r="BV5" s="385"/>
      <c r="BW5" s="337"/>
      <c r="BX5" s="337"/>
      <c r="BY5" s="338"/>
      <c r="BZ5" s="383">
        <v>140331</v>
      </c>
      <c r="CA5" s="382">
        <v>143095</v>
      </c>
      <c r="CB5" s="382">
        <v>246605</v>
      </c>
      <c r="CC5" s="382">
        <v>226191</v>
      </c>
      <c r="CD5" s="59">
        <v>1635</v>
      </c>
      <c r="CE5" s="60">
        <v>2415</v>
      </c>
      <c r="CF5" s="60">
        <v>2711</v>
      </c>
      <c r="CG5" s="60">
        <v>3767</v>
      </c>
      <c r="CH5" s="61"/>
      <c r="CI5" s="62">
        <v>97</v>
      </c>
      <c r="CJ5" s="62">
        <v>33</v>
      </c>
      <c r="CK5" s="62">
        <v>205</v>
      </c>
      <c r="CL5" s="54">
        <v>31339</v>
      </c>
      <c r="CM5" s="52">
        <v>28139</v>
      </c>
      <c r="CN5" s="52">
        <v>56424</v>
      </c>
      <c r="CO5" s="52">
        <v>47995</v>
      </c>
      <c r="CP5" s="379">
        <f>SUM(B5+F5+J5+N5+R5+V5+Z5+AD5+AH5+AL5+AP5+AT5+AX5+BB5+BF5+BJ5+BN5+BR5+BV5+BZ5+CD5+CH5+CL5)</f>
        <v>490192</v>
      </c>
      <c r="CQ5" s="379">
        <f>SUM(C5+G5+K5+O5+S5+W5+AA5+AE5+AI5+AM5+AQ5+AU5+AY5+BC5+BG5+BK5+BO5+BS5+BW5+CA5+CE5+CI5+CM5)</f>
        <v>505531</v>
      </c>
      <c r="CR5" s="379">
        <f>SUM(D5+H5+L5+P5+T5+X5+AB5+AF5+AJ5+AN5+AR5+AV5+AZ5+BD5+BH5+BL5+BP5+BT5+BX5+CB5+CF5+CJ5+CN5)</f>
        <v>869734</v>
      </c>
      <c r="CS5" s="379">
        <f>SUM(E5+I5+M5+Q5+U5+Y5+AC5+AG5+AK5+AO5+AS5+AW5+BA5+BE5+BI5+BM5+BQ5+BU5+BY5+CC5+CG5+CK5+CO5)</f>
        <v>871270</v>
      </c>
      <c r="CT5" s="380">
        <v>4788861</v>
      </c>
      <c r="CU5" s="62">
        <v>4846696</v>
      </c>
      <c r="CV5" s="62">
        <v>8067897</v>
      </c>
      <c r="CW5" s="1236">
        <v>8284222</v>
      </c>
      <c r="CX5" s="379">
        <f>CP5+CT5</f>
        <v>5279053</v>
      </c>
      <c r="CY5" s="63">
        <f aca="true" t="shared" si="0" ref="CY5:DA18">CQ5+CU5</f>
        <v>5352227</v>
      </c>
      <c r="CZ5" s="63">
        <f t="shared" si="0"/>
        <v>8937631</v>
      </c>
      <c r="DA5" s="64">
        <f t="shared" si="0"/>
        <v>9155492</v>
      </c>
      <c r="DB5" s="65"/>
    </row>
    <row r="6" spans="1:105" ht="16.5" thickBot="1">
      <c r="A6" s="48" t="s">
        <v>4</v>
      </c>
      <c r="B6" s="66">
        <v>24539</v>
      </c>
      <c r="C6" s="13">
        <v>18704</v>
      </c>
      <c r="D6" s="50">
        <v>42557</v>
      </c>
      <c r="E6" s="968">
        <v>26609</v>
      </c>
      <c r="F6" s="21">
        <v>22</v>
      </c>
      <c r="G6" s="20">
        <v>147</v>
      </c>
      <c r="H6" s="52">
        <v>41</v>
      </c>
      <c r="I6" s="53">
        <v>381</v>
      </c>
      <c r="J6" s="23">
        <v>1070</v>
      </c>
      <c r="K6" s="20">
        <v>1748</v>
      </c>
      <c r="L6" s="52">
        <v>1597</v>
      </c>
      <c r="M6" s="53">
        <v>2533</v>
      </c>
      <c r="N6" s="21">
        <v>17094</v>
      </c>
      <c r="O6" s="20">
        <v>9427</v>
      </c>
      <c r="P6" s="52">
        <v>30149</v>
      </c>
      <c r="Q6" s="53">
        <v>17798</v>
      </c>
      <c r="R6" s="23">
        <v>20759</v>
      </c>
      <c r="S6" s="20">
        <v>10</v>
      </c>
      <c r="T6" s="52">
        <v>49757</v>
      </c>
      <c r="U6" s="53">
        <v>25</v>
      </c>
      <c r="V6" s="21">
        <v>40602</v>
      </c>
      <c r="W6" s="20">
        <v>31570</v>
      </c>
      <c r="X6" s="20">
        <v>62984</v>
      </c>
      <c r="Y6" s="24">
        <v>47670</v>
      </c>
      <c r="Z6" s="23">
        <v>585</v>
      </c>
      <c r="AA6" s="20">
        <v>1094</v>
      </c>
      <c r="AB6" s="52">
        <v>1204</v>
      </c>
      <c r="AC6" s="53">
        <v>1787</v>
      </c>
      <c r="AD6" s="21">
        <v>1664</v>
      </c>
      <c r="AE6" s="20">
        <v>1257</v>
      </c>
      <c r="AF6" s="52">
        <v>2846</v>
      </c>
      <c r="AG6" s="53">
        <v>2076</v>
      </c>
      <c r="AH6" s="23">
        <v>4867</v>
      </c>
      <c r="AI6" s="20">
        <v>3857</v>
      </c>
      <c r="AJ6" s="52">
        <v>7794</v>
      </c>
      <c r="AK6" s="53">
        <v>6762</v>
      </c>
      <c r="AL6" s="23">
        <v>7189</v>
      </c>
      <c r="AM6" s="20">
        <v>4998</v>
      </c>
      <c r="AN6" s="52">
        <v>10274</v>
      </c>
      <c r="AO6" s="53">
        <v>7684</v>
      </c>
      <c r="AP6" s="23">
        <v>81932</v>
      </c>
      <c r="AQ6" s="20">
        <v>97960</v>
      </c>
      <c r="AR6" s="52">
        <v>158576</v>
      </c>
      <c r="AS6" s="53">
        <v>182642</v>
      </c>
      <c r="AT6" s="23">
        <v>98441</v>
      </c>
      <c r="AU6" s="20">
        <v>127508</v>
      </c>
      <c r="AV6" s="52">
        <v>179449</v>
      </c>
      <c r="AW6" s="53">
        <v>207883</v>
      </c>
      <c r="AX6" s="67">
        <v>13212</v>
      </c>
      <c r="AY6" s="25">
        <v>25415</v>
      </c>
      <c r="AZ6" s="44">
        <v>22729</v>
      </c>
      <c r="BA6" s="58">
        <v>39189</v>
      </c>
      <c r="BB6" s="23">
        <v>37373</v>
      </c>
      <c r="BC6" s="20">
        <v>32045</v>
      </c>
      <c r="BD6" s="52">
        <v>59215</v>
      </c>
      <c r="BE6" s="53">
        <v>51401</v>
      </c>
      <c r="BF6" s="23">
        <v>18934</v>
      </c>
      <c r="BG6" s="20">
        <v>17604</v>
      </c>
      <c r="BH6" s="52">
        <v>28622</v>
      </c>
      <c r="BI6" s="53">
        <v>27089</v>
      </c>
      <c r="BJ6" s="23">
        <v>83955</v>
      </c>
      <c r="BK6" s="20">
        <v>80991</v>
      </c>
      <c r="BL6" s="52">
        <v>142483</v>
      </c>
      <c r="BM6" s="53">
        <v>135740</v>
      </c>
      <c r="BN6" s="23">
        <v>33325</v>
      </c>
      <c r="BO6" s="20">
        <v>34622</v>
      </c>
      <c r="BP6" s="52">
        <v>37612</v>
      </c>
      <c r="BQ6" s="52">
        <v>60256</v>
      </c>
      <c r="BR6" s="226">
        <v>1304</v>
      </c>
      <c r="BS6" s="227">
        <v>2096</v>
      </c>
      <c r="BT6" s="227">
        <v>2605</v>
      </c>
      <c r="BU6" s="228">
        <v>3369</v>
      </c>
      <c r="BV6" s="386"/>
      <c r="BW6" s="3"/>
      <c r="BX6" s="3"/>
      <c r="BY6" s="4"/>
      <c r="BZ6" s="18">
        <v>252697</v>
      </c>
      <c r="CA6" s="19">
        <v>238662</v>
      </c>
      <c r="CB6" s="382">
        <v>434285</v>
      </c>
      <c r="CC6" s="382">
        <v>378948</v>
      </c>
      <c r="CD6" s="27">
        <v>260</v>
      </c>
      <c r="CE6" s="28">
        <v>143</v>
      </c>
      <c r="CF6" s="60">
        <v>399</v>
      </c>
      <c r="CG6" s="60">
        <v>250</v>
      </c>
      <c r="CH6" s="29">
        <v>21737</v>
      </c>
      <c r="CI6" s="30">
        <v>26080</v>
      </c>
      <c r="CJ6" s="62">
        <v>34364</v>
      </c>
      <c r="CK6" s="62">
        <v>40311</v>
      </c>
      <c r="CL6" s="21">
        <v>34950</v>
      </c>
      <c r="CM6" s="20">
        <v>24802</v>
      </c>
      <c r="CN6" s="52">
        <v>60036</v>
      </c>
      <c r="CO6" s="52">
        <v>37949</v>
      </c>
      <c r="CP6" s="379">
        <f aca="true" t="shared" si="1" ref="CP6:CP15">SUM(B6+F6+J6+N6+R6+V6+Z6+AD6+AH6+AL6+AP6+AT6+AX6+BB6+BF6+BJ6+BN6+BR6+BV6+BZ6+CD6+CH6+CL6)</f>
        <v>796511</v>
      </c>
      <c r="CQ6" s="379">
        <f aca="true" t="shared" si="2" ref="CQ6:CQ15">SUM(C6+G6+K6+O6+S6+W6+AA6+AE6+AI6+AM6+AQ6+AU6+AY6+BC6+BG6+BK6+BO6+BS6+BW6+CA6+CE6+CI6+CM6)</f>
        <v>780740</v>
      </c>
      <c r="CR6" s="379">
        <f aca="true" t="shared" si="3" ref="CR6:CR15">SUM(D6+H6+L6+P6+T6+X6+AB6+AF6+AJ6+AN6+AR6+AV6+AZ6+BD6+BH6+BL6+BP6+BT6+BX6+CB6+CF6+CJ6+CN6)</f>
        <v>1369578</v>
      </c>
      <c r="CS6" s="379">
        <f aca="true" t="shared" si="4" ref="CS6:CS15">SUM(E6+I6+M6+Q6+U6+Y6+AC6+AG6+AK6+AO6+AS6+AW6+BA6+BE6+BI6+BM6+BQ6+BU6+BY6+CC6+CG6+CK6+CO6)</f>
        <v>1278352</v>
      </c>
      <c r="CT6" s="242">
        <v>56207</v>
      </c>
      <c r="CU6" s="30">
        <v>49170</v>
      </c>
      <c r="CV6" s="62">
        <v>91906</v>
      </c>
      <c r="CW6" s="1236">
        <v>72879</v>
      </c>
      <c r="CX6" s="379">
        <f aca="true" t="shared" si="5" ref="CX6:CX18">CP6+CT6</f>
        <v>852718</v>
      </c>
      <c r="CY6" s="63">
        <f t="shared" si="0"/>
        <v>829910</v>
      </c>
      <c r="CZ6" s="63">
        <f t="shared" si="0"/>
        <v>1461484</v>
      </c>
      <c r="DA6" s="64">
        <f t="shared" si="0"/>
        <v>1351231</v>
      </c>
    </row>
    <row r="7" spans="1:105" ht="16.5" thickBot="1">
      <c r="A7" s="48" t="s">
        <v>5</v>
      </c>
      <c r="B7" s="66">
        <v>19</v>
      </c>
      <c r="C7" s="13">
        <v>-52</v>
      </c>
      <c r="D7" s="50">
        <v>16</v>
      </c>
      <c r="E7" s="968">
        <v>140</v>
      </c>
      <c r="F7" s="21">
        <v>104</v>
      </c>
      <c r="G7" s="20">
        <v>65</v>
      </c>
      <c r="H7" s="52">
        <v>198</v>
      </c>
      <c r="I7" s="53">
        <v>141</v>
      </c>
      <c r="J7" s="23">
        <v>302</v>
      </c>
      <c r="K7" s="20">
        <v>447</v>
      </c>
      <c r="L7" s="52">
        <v>632</v>
      </c>
      <c r="M7" s="53">
        <v>708</v>
      </c>
      <c r="N7" s="21">
        <v>9582</v>
      </c>
      <c r="O7" s="20">
        <v>4045</v>
      </c>
      <c r="P7" s="52">
        <v>17621</v>
      </c>
      <c r="Q7" s="53">
        <v>8020</v>
      </c>
      <c r="R7" s="23">
        <v>3329</v>
      </c>
      <c r="S7" s="20">
        <v>5309</v>
      </c>
      <c r="T7" s="52">
        <v>6076</v>
      </c>
      <c r="U7" s="53">
        <v>9076</v>
      </c>
      <c r="V7" s="21">
        <v>232</v>
      </c>
      <c r="W7" s="20">
        <v>93</v>
      </c>
      <c r="X7" s="20">
        <v>339</v>
      </c>
      <c r="Y7" s="24">
        <v>139</v>
      </c>
      <c r="Z7" s="23">
        <v>596</v>
      </c>
      <c r="AA7" s="20">
        <v>6268</v>
      </c>
      <c r="AB7" s="52">
        <v>1098</v>
      </c>
      <c r="AC7" s="53">
        <v>11729</v>
      </c>
      <c r="AD7" s="21">
        <v>758</v>
      </c>
      <c r="AE7" s="20">
        <v>1438</v>
      </c>
      <c r="AF7" s="52">
        <v>1641</v>
      </c>
      <c r="AG7" s="53">
        <v>2229</v>
      </c>
      <c r="AH7" s="23">
        <v>3777</v>
      </c>
      <c r="AI7" s="20">
        <v>3451</v>
      </c>
      <c r="AJ7" s="52">
        <v>6617</v>
      </c>
      <c r="AK7" s="53">
        <v>6131</v>
      </c>
      <c r="AL7" s="23">
        <v>1593</v>
      </c>
      <c r="AM7" s="20">
        <v>1381</v>
      </c>
      <c r="AN7" s="52">
        <v>227</v>
      </c>
      <c r="AO7" s="53">
        <v>2573</v>
      </c>
      <c r="AP7" s="23">
        <v>13676</v>
      </c>
      <c r="AQ7" s="20">
        <v>17893</v>
      </c>
      <c r="AR7" s="52">
        <v>27225</v>
      </c>
      <c r="AS7" s="53">
        <v>37206</v>
      </c>
      <c r="AT7" s="23">
        <v>6910</v>
      </c>
      <c r="AU7" s="20">
        <v>8192</v>
      </c>
      <c r="AV7" s="52">
        <v>11657</v>
      </c>
      <c r="AW7" s="53">
        <v>17536</v>
      </c>
      <c r="AX7" s="67"/>
      <c r="AY7" s="25"/>
      <c r="AZ7" s="44"/>
      <c r="BA7" s="58"/>
      <c r="BB7" s="23">
        <v>3249</v>
      </c>
      <c r="BC7" s="20">
        <v>3037</v>
      </c>
      <c r="BD7" s="52">
        <v>6195</v>
      </c>
      <c r="BE7" s="53">
        <v>5937</v>
      </c>
      <c r="BF7" s="23">
        <v>181</v>
      </c>
      <c r="BG7" s="20">
        <v>34</v>
      </c>
      <c r="BH7" s="52">
        <v>287</v>
      </c>
      <c r="BI7" s="53">
        <v>104</v>
      </c>
      <c r="BJ7" s="23">
        <v>2040</v>
      </c>
      <c r="BK7" s="20">
        <v>3679</v>
      </c>
      <c r="BL7" s="52">
        <v>3819</v>
      </c>
      <c r="BM7" s="53">
        <v>6020</v>
      </c>
      <c r="BN7" s="23">
        <v>291</v>
      </c>
      <c r="BO7" s="20">
        <v>-3</v>
      </c>
      <c r="BP7" s="52">
        <v>27</v>
      </c>
      <c r="BQ7" s="52">
        <v>37</v>
      </c>
      <c r="BR7" s="226">
        <v>4707</v>
      </c>
      <c r="BS7" s="227">
        <v>4139</v>
      </c>
      <c r="BT7" s="227">
        <v>9538</v>
      </c>
      <c r="BU7" s="228">
        <v>7532</v>
      </c>
      <c r="BV7" s="386"/>
      <c r="BW7" s="3"/>
      <c r="BX7" s="3"/>
      <c r="BY7" s="4"/>
      <c r="BZ7" s="18">
        <v>8659</v>
      </c>
      <c r="CA7" s="19">
        <v>4967</v>
      </c>
      <c r="CB7" s="382">
        <v>13168</v>
      </c>
      <c r="CC7" s="382">
        <v>7298</v>
      </c>
      <c r="CD7" s="27">
        <v>43562</v>
      </c>
      <c r="CE7" s="28">
        <v>52762</v>
      </c>
      <c r="CF7" s="60">
        <v>70234</v>
      </c>
      <c r="CG7" s="60">
        <v>94238</v>
      </c>
      <c r="CH7" s="29"/>
      <c r="CI7" s="30"/>
      <c r="CJ7" s="62"/>
      <c r="CK7" s="62"/>
      <c r="CL7" s="21">
        <v>758</v>
      </c>
      <c r="CM7" s="20">
        <v>830</v>
      </c>
      <c r="CN7" s="52">
        <v>1476</v>
      </c>
      <c r="CO7" s="52">
        <v>1480</v>
      </c>
      <c r="CP7" s="379">
        <f t="shared" si="1"/>
        <v>104325</v>
      </c>
      <c r="CQ7" s="379">
        <f t="shared" si="2"/>
        <v>117975</v>
      </c>
      <c r="CR7" s="379">
        <f t="shared" si="3"/>
        <v>178091</v>
      </c>
      <c r="CS7" s="379">
        <f t="shared" si="4"/>
        <v>218274</v>
      </c>
      <c r="CT7" s="242">
        <v>5806</v>
      </c>
      <c r="CU7" s="30">
        <v>10144</v>
      </c>
      <c r="CV7" s="62">
        <v>11757</v>
      </c>
      <c r="CW7" s="1236">
        <v>16612</v>
      </c>
      <c r="CX7" s="379">
        <f t="shared" si="5"/>
        <v>110131</v>
      </c>
      <c r="CY7" s="63">
        <f t="shared" si="0"/>
        <v>128119</v>
      </c>
      <c r="CZ7" s="63">
        <f t="shared" si="0"/>
        <v>189848</v>
      </c>
      <c r="DA7" s="64">
        <f t="shared" si="0"/>
        <v>234886</v>
      </c>
    </row>
    <row r="8" spans="1:105" ht="16.5" thickBot="1">
      <c r="A8" s="48" t="s">
        <v>6</v>
      </c>
      <c r="B8" s="66">
        <v>137</v>
      </c>
      <c r="C8" s="13">
        <v>1080</v>
      </c>
      <c r="D8" s="50">
        <v>588</v>
      </c>
      <c r="E8" s="968">
        <v>2161</v>
      </c>
      <c r="F8" s="21">
        <v>157</v>
      </c>
      <c r="G8" s="20">
        <v>198</v>
      </c>
      <c r="H8" s="52">
        <v>272</v>
      </c>
      <c r="I8" s="53">
        <v>381</v>
      </c>
      <c r="J8" s="23">
        <v>123</v>
      </c>
      <c r="K8" s="20">
        <v>650</v>
      </c>
      <c r="L8" s="52">
        <v>223</v>
      </c>
      <c r="M8" s="53">
        <v>1458</v>
      </c>
      <c r="N8" s="21">
        <v>3618</v>
      </c>
      <c r="O8" s="20">
        <v>3681</v>
      </c>
      <c r="P8" s="52">
        <v>6874</v>
      </c>
      <c r="Q8" s="53">
        <v>6870</v>
      </c>
      <c r="R8" s="23">
        <v>10932</v>
      </c>
      <c r="S8" s="20">
        <v>9910</v>
      </c>
      <c r="T8" s="52">
        <v>20120</v>
      </c>
      <c r="U8" s="53">
        <v>16957</v>
      </c>
      <c r="V8" s="21"/>
      <c r="W8" s="20"/>
      <c r="X8" s="20"/>
      <c r="Y8" s="24"/>
      <c r="Z8" s="23">
        <v>-11</v>
      </c>
      <c r="AA8" s="20">
        <v>-5</v>
      </c>
      <c r="AB8" s="52">
        <v>-17</v>
      </c>
      <c r="AC8" s="53">
        <v>-15</v>
      </c>
      <c r="AD8" s="21">
        <v>477</v>
      </c>
      <c r="AE8" s="20">
        <v>484</v>
      </c>
      <c r="AF8" s="52">
        <v>727</v>
      </c>
      <c r="AG8" s="53">
        <v>786</v>
      </c>
      <c r="AH8" s="23">
        <v>15853</v>
      </c>
      <c r="AI8" s="20">
        <v>12766</v>
      </c>
      <c r="AJ8" s="52">
        <v>29801</v>
      </c>
      <c r="AK8" s="53">
        <v>23372</v>
      </c>
      <c r="AL8" s="23">
        <v>482</v>
      </c>
      <c r="AM8" s="20">
        <v>268</v>
      </c>
      <c r="AN8" s="52">
        <v>824</v>
      </c>
      <c r="AO8" s="53">
        <v>543</v>
      </c>
      <c r="AP8" s="23">
        <v>14526</v>
      </c>
      <c r="AQ8" s="20">
        <v>9471</v>
      </c>
      <c r="AR8" s="52">
        <v>28557</v>
      </c>
      <c r="AS8" s="53">
        <v>18595</v>
      </c>
      <c r="AT8" s="23">
        <v>9808</v>
      </c>
      <c r="AU8" s="20">
        <v>8580</v>
      </c>
      <c r="AV8" s="52">
        <v>19650</v>
      </c>
      <c r="AW8" s="53">
        <v>17141</v>
      </c>
      <c r="AX8" s="67">
        <v>-3</v>
      </c>
      <c r="AY8" s="25">
        <v>-4</v>
      </c>
      <c r="AZ8" s="44">
        <v>-3</v>
      </c>
      <c r="BA8" s="58">
        <v>805</v>
      </c>
      <c r="BB8" s="23">
        <v>804</v>
      </c>
      <c r="BC8" s="20">
        <v>1218</v>
      </c>
      <c r="BD8" s="52">
        <v>1333</v>
      </c>
      <c r="BE8" s="53">
        <v>2271</v>
      </c>
      <c r="BF8" s="23">
        <v>1583</v>
      </c>
      <c r="BG8" s="20">
        <v>927</v>
      </c>
      <c r="BH8" s="52">
        <v>2994</v>
      </c>
      <c r="BI8" s="53">
        <v>1616</v>
      </c>
      <c r="BJ8" s="23">
        <v>-6</v>
      </c>
      <c r="BK8" s="20">
        <v>-8</v>
      </c>
      <c r="BL8" s="52">
        <v>-14</v>
      </c>
      <c r="BM8" s="53">
        <v>-14</v>
      </c>
      <c r="BN8" s="23">
        <v>1046</v>
      </c>
      <c r="BO8" s="20">
        <v>903</v>
      </c>
      <c r="BP8" s="52">
        <v>638</v>
      </c>
      <c r="BQ8" s="52">
        <v>1348</v>
      </c>
      <c r="BR8" s="226">
        <v>3530</v>
      </c>
      <c r="BS8" s="227">
        <v>4293</v>
      </c>
      <c r="BT8" s="227">
        <v>7378</v>
      </c>
      <c r="BU8" s="228">
        <v>7142</v>
      </c>
      <c r="BV8" s="386"/>
      <c r="BW8" s="3"/>
      <c r="BX8" s="3"/>
      <c r="BY8" s="4"/>
      <c r="BZ8" s="384">
        <v>32</v>
      </c>
      <c r="CA8" s="381">
        <v>63</v>
      </c>
      <c r="CB8" s="382">
        <v>54</v>
      </c>
      <c r="CC8" s="382">
        <v>113</v>
      </c>
      <c r="CD8" s="27">
        <v>1426</v>
      </c>
      <c r="CE8" s="28">
        <v>1666</v>
      </c>
      <c r="CF8" s="60">
        <v>2669</v>
      </c>
      <c r="CG8" s="60">
        <v>2824</v>
      </c>
      <c r="CH8" s="29"/>
      <c r="CI8" s="30"/>
      <c r="CJ8" s="62">
        <v>-1</v>
      </c>
      <c r="CK8" s="62">
        <v>-1</v>
      </c>
      <c r="CL8" s="21">
        <v>5034</v>
      </c>
      <c r="CM8" s="20">
        <v>4725</v>
      </c>
      <c r="CN8" s="52">
        <v>8826</v>
      </c>
      <c r="CO8" s="52">
        <v>7473</v>
      </c>
      <c r="CP8" s="379">
        <f t="shared" si="1"/>
        <v>69548</v>
      </c>
      <c r="CQ8" s="379">
        <f t="shared" si="2"/>
        <v>60866</v>
      </c>
      <c r="CR8" s="379">
        <f t="shared" si="3"/>
        <v>131493</v>
      </c>
      <c r="CS8" s="379">
        <f t="shared" si="4"/>
        <v>111826</v>
      </c>
      <c r="CT8" s="242">
        <v>368</v>
      </c>
      <c r="CU8" s="30">
        <v>300</v>
      </c>
      <c r="CV8" s="62">
        <v>625</v>
      </c>
      <c r="CW8" s="1236">
        <v>536</v>
      </c>
      <c r="CX8" s="379">
        <f t="shared" si="5"/>
        <v>69916</v>
      </c>
      <c r="CY8" s="63">
        <f t="shared" si="0"/>
        <v>61166</v>
      </c>
      <c r="CZ8" s="63">
        <f t="shared" si="0"/>
        <v>132118</v>
      </c>
      <c r="DA8" s="64">
        <f t="shared" si="0"/>
        <v>112362</v>
      </c>
    </row>
    <row r="9" spans="1:105" ht="16.5" thickBot="1">
      <c r="A9" s="48" t="s">
        <v>7</v>
      </c>
      <c r="B9" s="66"/>
      <c r="C9" s="13">
        <v>3872</v>
      </c>
      <c r="D9" s="50">
        <v>500</v>
      </c>
      <c r="E9" s="968">
        <v>7061</v>
      </c>
      <c r="F9" s="21"/>
      <c r="G9" s="20"/>
      <c r="H9" s="52"/>
      <c r="I9" s="53"/>
      <c r="J9" s="23"/>
      <c r="K9" s="20"/>
      <c r="L9" s="52"/>
      <c r="M9" s="53"/>
      <c r="N9" s="21"/>
      <c r="O9" s="20"/>
      <c r="P9" s="52"/>
      <c r="Q9" s="53">
        <v>21</v>
      </c>
      <c r="R9" s="23"/>
      <c r="S9" s="20"/>
      <c r="T9" s="52"/>
      <c r="U9" s="53"/>
      <c r="V9" s="21"/>
      <c r="W9" s="20"/>
      <c r="X9" s="20"/>
      <c r="Y9" s="24"/>
      <c r="Z9" s="23"/>
      <c r="AA9" s="20"/>
      <c r="AB9" s="52"/>
      <c r="AC9" s="53"/>
      <c r="AD9" s="21">
        <v>161</v>
      </c>
      <c r="AE9" s="20">
        <v>67</v>
      </c>
      <c r="AF9" s="52">
        <v>434</v>
      </c>
      <c r="AG9" s="53">
        <v>159</v>
      </c>
      <c r="AH9" s="23"/>
      <c r="AI9" s="20"/>
      <c r="AJ9" s="52"/>
      <c r="AK9" s="53"/>
      <c r="AL9" s="23"/>
      <c r="AM9" s="20"/>
      <c r="AN9" s="52"/>
      <c r="AO9" s="53"/>
      <c r="AP9" s="23"/>
      <c r="AQ9" s="20"/>
      <c r="AR9" s="52"/>
      <c r="AS9" s="53"/>
      <c r="AT9" s="23"/>
      <c r="AU9" s="20"/>
      <c r="AV9" s="52"/>
      <c r="AW9" s="53"/>
      <c r="AX9" s="67"/>
      <c r="AY9" s="25"/>
      <c r="AZ9" s="44"/>
      <c r="BA9" s="58"/>
      <c r="BB9" s="23"/>
      <c r="BC9" s="20"/>
      <c r="BD9" s="52"/>
      <c r="BE9" s="53"/>
      <c r="BF9" s="746"/>
      <c r="BG9" s="243">
        <v>268</v>
      </c>
      <c r="BH9" s="52">
        <v>1511</v>
      </c>
      <c r="BI9" s="53">
        <v>738</v>
      </c>
      <c r="BJ9" s="23"/>
      <c r="BK9" s="20"/>
      <c r="BL9" s="52"/>
      <c r="BM9" s="53"/>
      <c r="BN9" s="23"/>
      <c r="BO9" s="20"/>
      <c r="BP9" s="52"/>
      <c r="BQ9" s="52"/>
      <c r="BR9" s="226"/>
      <c r="BS9" s="227"/>
      <c r="BT9" s="227"/>
      <c r="BU9" s="228"/>
      <c r="BV9" s="386"/>
      <c r="BW9" s="3"/>
      <c r="BX9" s="3"/>
      <c r="BY9" s="4"/>
      <c r="BZ9" s="33"/>
      <c r="CA9" s="77"/>
      <c r="CB9" s="382"/>
      <c r="CC9" s="382"/>
      <c r="CD9" s="27"/>
      <c r="CE9" s="28"/>
      <c r="CF9" s="60"/>
      <c r="CG9" s="60"/>
      <c r="CH9" s="29"/>
      <c r="CI9" s="30"/>
      <c r="CJ9" s="62"/>
      <c r="CK9" s="62"/>
      <c r="CL9" s="21">
        <v>24176</v>
      </c>
      <c r="CM9" s="20">
        <v>9176</v>
      </c>
      <c r="CN9" s="52">
        <v>36503</v>
      </c>
      <c r="CO9" s="52">
        <v>13089</v>
      </c>
      <c r="CP9" s="379">
        <f t="shared" si="1"/>
        <v>24337</v>
      </c>
      <c r="CQ9" s="379">
        <f t="shared" si="2"/>
        <v>13383</v>
      </c>
      <c r="CR9" s="379">
        <f t="shared" si="3"/>
        <v>38948</v>
      </c>
      <c r="CS9" s="379">
        <f t="shared" si="4"/>
        <v>21068</v>
      </c>
      <c r="CT9" s="21">
        <v>219800</v>
      </c>
      <c r="CU9" s="20">
        <v>121990</v>
      </c>
      <c r="CV9" s="62">
        <v>299672</v>
      </c>
      <c r="CW9" s="1236">
        <v>188943</v>
      </c>
      <c r="CX9" s="54">
        <f t="shared" si="5"/>
        <v>244137</v>
      </c>
      <c r="CY9" s="51">
        <f t="shared" si="0"/>
        <v>135373</v>
      </c>
      <c r="CZ9" s="51">
        <f t="shared" si="0"/>
        <v>338620</v>
      </c>
      <c r="DA9" s="751">
        <f t="shared" si="0"/>
        <v>210011</v>
      </c>
    </row>
    <row r="10" spans="1:105" ht="16.5" thickBot="1">
      <c r="A10" s="48" t="s">
        <v>15</v>
      </c>
      <c r="B10" s="66"/>
      <c r="C10" s="13"/>
      <c r="D10" s="50"/>
      <c r="E10" s="968"/>
      <c r="F10" s="21"/>
      <c r="G10" s="20"/>
      <c r="H10" s="52"/>
      <c r="I10" s="53"/>
      <c r="J10" s="23"/>
      <c r="K10" s="20"/>
      <c r="L10" s="52"/>
      <c r="M10" s="53"/>
      <c r="N10" s="21"/>
      <c r="O10" s="20"/>
      <c r="P10" s="52"/>
      <c r="Q10" s="53"/>
      <c r="R10" s="23"/>
      <c r="S10" s="20"/>
      <c r="T10" s="52"/>
      <c r="U10" s="53"/>
      <c r="V10" s="21"/>
      <c r="W10" s="20"/>
      <c r="X10" s="20"/>
      <c r="Y10" s="24"/>
      <c r="Z10" s="23"/>
      <c r="AA10" s="20"/>
      <c r="AB10" s="52"/>
      <c r="AC10" s="53"/>
      <c r="AD10" s="21"/>
      <c r="AE10" s="20"/>
      <c r="AF10" s="52"/>
      <c r="AG10" s="53"/>
      <c r="AH10" s="23"/>
      <c r="AI10" s="20"/>
      <c r="AJ10" s="52"/>
      <c r="AK10" s="53"/>
      <c r="AL10" s="23"/>
      <c r="AM10" s="20"/>
      <c r="AN10" s="52"/>
      <c r="AO10" s="53"/>
      <c r="AP10" s="23"/>
      <c r="AQ10" s="20"/>
      <c r="AR10" s="52"/>
      <c r="AS10" s="53"/>
      <c r="AT10" s="23"/>
      <c r="AU10" s="20"/>
      <c r="AV10" s="52"/>
      <c r="AW10" s="53"/>
      <c r="AX10" s="21"/>
      <c r="AY10" s="20"/>
      <c r="AZ10" s="44"/>
      <c r="BA10" s="58"/>
      <c r="BB10" s="23">
        <v>7758</v>
      </c>
      <c r="BC10" s="20">
        <v>840</v>
      </c>
      <c r="BD10" s="52">
        <v>14577</v>
      </c>
      <c r="BE10" s="53">
        <v>13587</v>
      </c>
      <c r="BF10" s="23"/>
      <c r="BG10" s="20"/>
      <c r="BH10" s="52"/>
      <c r="BI10" s="53"/>
      <c r="BJ10" s="23"/>
      <c r="BK10" s="20"/>
      <c r="BL10" s="52"/>
      <c r="BM10" s="53"/>
      <c r="BN10" s="23"/>
      <c r="BO10" s="20"/>
      <c r="BP10" s="52"/>
      <c r="BQ10" s="52"/>
      <c r="BR10" s="226"/>
      <c r="BS10" s="227"/>
      <c r="BT10" s="227"/>
      <c r="BU10" s="228"/>
      <c r="BV10" s="386"/>
      <c r="BW10" s="3"/>
      <c r="BX10" s="3"/>
      <c r="BY10" s="4"/>
      <c r="BZ10" s="33"/>
      <c r="CA10" s="77"/>
      <c r="CB10" s="382"/>
      <c r="CC10" s="382"/>
      <c r="CD10" s="27"/>
      <c r="CE10" s="28"/>
      <c r="CF10" s="60"/>
      <c r="CG10" s="60"/>
      <c r="CH10" s="29"/>
      <c r="CI10" s="30"/>
      <c r="CJ10" s="62"/>
      <c r="CK10" s="62"/>
      <c r="CL10" s="21"/>
      <c r="CM10" s="20"/>
      <c r="CN10" s="52"/>
      <c r="CO10" s="52"/>
      <c r="CP10" s="379">
        <f t="shared" si="1"/>
        <v>7758</v>
      </c>
      <c r="CQ10" s="379">
        <f t="shared" si="2"/>
        <v>840</v>
      </c>
      <c r="CR10" s="379">
        <f t="shared" si="3"/>
        <v>14577</v>
      </c>
      <c r="CS10" s="379">
        <f t="shared" si="4"/>
        <v>13587</v>
      </c>
      <c r="CT10" s="242"/>
      <c r="CU10" s="30"/>
      <c r="CV10" s="62"/>
      <c r="CW10" s="1236"/>
      <c r="CX10" s="379">
        <f t="shared" si="5"/>
        <v>7758</v>
      </c>
      <c r="CY10" s="63">
        <f t="shared" si="0"/>
        <v>840</v>
      </c>
      <c r="CZ10" s="63">
        <f t="shared" si="0"/>
        <v>14577</v>
      </c>
      <c r="DA10" s="64">
        <f t="shared" si="0"/>
        <v>13587</v>
      </c>
    </row>
    <row r="11" spans="1:105" ht="16.5" thickBot="1">
      <c r="A11" s="48" t="s">
        <v>8</v>
      </c>
      <c r="B11" s="66">
        <v>2816</v>
      </c>
      <c r="C11" s="13">
        <v>3506</v>
      </c>
      <c r="D11" s="50">
        <v>5316</v>
      </c>
      <c r="E11" s="968">
        <v>6275</v>
      </c>
      <c r="F11" s="21">
        <v>7497</v>
      </c>
      <c r="G11" s="20">
        <v>10810</v>
      </c>
      <c r="H11" s="52">
        <v>12941</v>
      </c>
      <c r="I11" s="53">
        <v>20700</v>
      </c>
      <c r="J11" s="23">
        <v>1497</v>
      </c>
      <c r="K11" s="20">
        <v>1814</v>
      </c>
      <c r="L11" s="52">
        <v>2915</v>
      </c>
      <c r="M11" s="53">
        <v>3399</v>
      </c>
      <c r="N11" s="21">
        <v>4733</v>
      </c>
      <c r="O11" s="20">
        <v>4481</v>
      </c>
      <c r="P11" s="52">
        <v>8443</v>
      </c>
      <c r="Q11" s="53">
        <v>7527</v>
      </c>
      <c r="R11" s="23">
        <v>4374</v>
      </c>
      <c r="S11" s="20">
        <v>4631</v>
      </c>
      <c r="T11" s="52">
        <v>13044</v>
      </c>
      <c r="U11" s="53">
        <v>8272</v>
      </c>
      <c r="V11" s="21">
        <v>1956</v>
      </c>
      <c r="W11" s="20">
        <v>1585</v>
      </c>
      <c r="X11" s="20">
        <v>3301</v>
      </c>
      <c r="Y11" s="24">
        <v>2716</v>
      </c>
      <c r="Z11" s="23">
        <v>5329</v>
      </c>
      <c r="AA11" s="20">
        <v>8827</v>
      </c>
      <c r="AB11" s="52">
        <v>10918</v>
      </c>
      <c r="AC11" s="53">
        <v>16296</v>
      </c>
      <c r="AD11" s="21">
        <v>5956</v>
      </c>
      <c r="AE11" s="20">
        <v>2918</v>
      </c>
      <c r="AF11" s="52">
        <v>9965</v>
      </c>
      <c r="AG11" s="53">
        <v>7428</v>
      </c>
      <c r="AH11" s="23">
        <v>2404</v>
      </c>
      <c r="AI11" s="20">
        <v>1632</v>
      </c>
      <c r="AJ11" s="52">
        <v>3823</v>
      </c>
      <c r="AK11" s="53">
        <v>2845</v>
      </c>
      <c r="AL11" s="23">
        <v>8950</v>
      </c>
      <c r="AM11" s="20">
        <v>6216</v>
      </c>
      <c r="AN11" s="52">
        <v>12723</v>
      </c>
      <c r="AO11" s="53">
        <v>11049</v>
      </c>
      <c r="AP11" s="23">
        <v>62.38</v>
      </c>
      <c r="AQ11" s="20">
        <v>74786</v>
      </c>
      <c r="AR11" s="52">
        <v>120023</v>
      </c>
      <c r="AS11" s="53">
        <v>138328</v>
      </c>
      <c r="AT11" s="23">
        <v>19971</v>
      </c>
      <c r="AU11" s="20">
        <v>24170</v>
      </c>
      <c r="AV11" s="52">
        <v>37515</v>
      </c>
      <c r="AW11" s="53">
        <v>42951</v>
      </c>
      <c r="AX11" s="21">
        <v>143</v>
      </c>
      <c r="AY11" s="20">
        <v>664</v>
      </c>
      <c r="AZ11" s="44">
        <v>272</v>
      </c>
      <c r="BA11" s="58">
        <v>960</v>
      </c>
      <c r="BB11" s="23">
        <v>1872</v>
      </c>
      <c r="BC11" s="20">
        <v>1017</v>
      </c>
      <c r="BD11" s="52">
        <v>3142</v>
      </c>
      <c r="BE11" s="53">
        <v>1930</v>
      </c>
      <c r="BF11" s="23">
        <v>12539</v>
      </c>
      <c r="BG11" s="20">
        <v>15742</v>
      </c>
      <c r="BH11" s="52">
        <v>27858</v>
      </c>
      <c r="BI11" s="53">
        <v>23737</v>
      </c>
      <c r="BJ11" s="23">
        <v>23691</v>
      </c>
      <c r="BK11" s="20">
        <v>26944</v>
      </c>
      <c r="BL11" s="52">
        <v>48085</v>
      </c>
      <c r="BM11" s="53">
        <v>45667</v>
      </c>
      <c r="BN11" s="23">
        <v>12754</v>
      </c>
      <c r="BO11" s="20">
        <v>13375</v>
      </c>
      <c r="BP11" s="52">
        <v>16567</v>
      </c>
      <c r="BQ11" s="52">
        <v>23082</v>
      </c>
      <c r="BR11" s="226">
        <v>15895</v>
      </c>
      <c r="BS11" s="227">
        <v>15071</v>
      </c>
      <c r="BT11" s="227">
        <v>30469</v>
      </c>
      <c r="BU11" s="228">
        <v>28106</v>
      </c>
      <c r="BV11" s="386"/>
      <c r="BW11" s="3"/>
      <c r="BX11" s="3"/>
      <c r="BY11" s="4"/>
      <c r="BZ11" s="18">
        <v>2905</v>
      </c>
      <c r="CA11" s="19">
        <v>2456</v>
      </c>
      <c r="CB11" s="382">
        <v>5608</v>
      </c>
      <c r="CC11" s="382">
        <v>4868</v>
      </c>
      <c r="CD11" s="27">
        <v>21759</v>
      </c>
      <c r="CE11" s="28">
        <v>17836</v>
      </c>
      <c r="CF11" s="60">
        <v>39816</v>
      </c>
      <c r="CG11" s="60">
        <v>32365</v>
      </c>
      <c r="CH11" s="29">
        <v>373</v>
      </c>
      <c r="CI11" s="30">
        <v>268</v>
      </c>
      <c r="CJ11" s="62">
        <v>674</v>
      </c>
      <c r="CK11" s="62">
        <v>488</v>
      </c>
      <c r="CL11" s="21">
        <v>4921</v>
      </c>
      <c r="CM11" s="20">
        <v>3890</v>
      </c>
      <c r="CN11" s="52">
        <v>12493</v>
      </c>
      <c r="CO11" s="52">
        <v>6884</v>
      </c>
      <c r="CP11" s="379">
        <f t="shared" si="1"/>
        <v>162397.38</v>
      </c>
      <c r="CQ11" s="379">
        <f t="shared" si="2"/>
        <v>242639</v>
      </c>
      <c r="CR11" s="379">
        <f t="shared" si="3"/>
        <v>425911</v>
      </c>
      <c r="CS11" s="379">
        <f t="shared" si="4"/>
        <v>435873</v>
      </c>
      <c r="CT11" s="242">
        <v>18197</v>
      </c>
      <c r="CU11" s="30">
        <v>16758</v>
      </c>
      <c r="CV11" s="62">
        <v>30328</v>
      </c>
      <c r="CW11" s="1236">
        <v>28714</v>
      </c>
      <c r="CX11" s="379">
        <f t="shared" si="5"/>
        <v>180594.38</v>
      </c>
      <c r="CY11" s="63">
        <f t="shared" si="0"/>
        <v>259397</v>
      </c>
      <c r="CZ11" s="63">
        <f t="shared" si="0"/>
        <v>456239</v>
      </c>
      <c r="DA11" s="64">
        <f t="shared" si="0"/>
        <v>464587</v>
      </c>
    </row>
    <row r="12" spans="1:105" ht="16.5" thickBot="1">
      <c r="A12" s="48" t="s">
        <v>16</v>
      </c>
      <c r="B12" s="66"/>
      <c r="C12" s="13"/>
      <c r="D12" s="13"/>
      <c r="E12" s="240"/>
      <c r="F12" s="21"/>
      <c r="G12" s="20"/>
      <c r="H12" s="20"/>
      <c r="I12" s="24"/>
      <c r="J12" s="23"/>
      <c r="K12" s="20"/>
      <c r="L12" s="20"/>
      <c r="M12" s="24"/>
      <c r="N12" s="21"/>
      <c r="O12" s="20"/>
      <c r="P12" s="52"/>
      <c r="Q12" s="53"/>
      <c r="R12" s="23"/>
      <c r="S12" s="20"/>
      <c r="T12" s="20"/>
      <c r="U12" s="24"/>
      <c r="V12" s="21"/>
      <c r="W12" s="20"/>
      <c r="X12" s="20"/>
      <c r="Y12" s="24"/>
      <c r="Z12" s="23"/>
      <c r="AA12" s="20"/>
      <c r="AB12" s="20"/>
      <c r="AC12" s="24"/>
      <c r="AD12" s="21"/>
      <c r="AE12" s="20"/>
      <c r="AF12" s="20"/>
      <c r="AG12" s="24"/>
      <c r="AH12" s="23">
        <v>115</v>
      </c>
      <c r="AI12" s="20"/>
      <c r="AJ12" s="52">
        <v>132</v>
      </c>
      <c r="AK12" s="53"/>
      <c r="AL12" s="23"/>
      <c r="AM12" s="20"/>
      <c r="AN12" s="20"/>
      <c r="AO12" s="24"/>
      <c r="AP12" s="23"/>
      <c r="AQ12" s="20"/>
      <c r="AR12" s="52"/>
      <c r="AS12" s="53"/>
      <c r="AT12" s="23"/>
      <c r="AU12" s="20"/>
      <c r="AV12" s="52"/>
      <c r="AW12" s="53"/>
      <c r="AX12" s="21"/>
      <c r="AY12" s="20"/>
      <c r="AZ12" s="44"/>
      <c r="BA12" s="58"/>
      <c r="BB12" s="23"/>
      <c r="BC12" s="20"/>
      <c r="BD12" s="52"/>
      <c r="BE12" s="53"/>
      <c r="BF12" s="23">
        <v>444</v>
      </c>
      <c r="BG12" s="20">
        <v>714</v>
      </c>
      <c r="BH12" s="52">
        <v>648</v>
      </c>
      <c r="BI12" s="53">
        <v>884</v>
      </c>
      <c r="BJ12" s="23"/>
      <c r="BK12" s="20">
        <v>21</v>
      </c>
      <c r="BL12" s="52"/>
      <c r="BM12" s="53">
        <v>32</v>
      </c>
      <c r="BN12" s="23"/>
      <c r="BO12" s="20"/>
      <c r="BP12" s="52"/>
      <c r="BQ12" s="52"/>
      <c r="BR12" s="226"/>
      <c r="BS12" s="227"/>
      <c r="BT12" s="227"/>
      <c r="BU12" s="228"/>
      <c r="BV12" s="386"/>
      <c r="BW12" s="3"/>
      <c r="BX12" s="3"/>
      <c r="BY12" s="4"/>
      <c r="BZ12" s="18"/>
      <c r="CA12" s="19"/>
      <c r="CB12" s="382"/>
      <c r="CC12" s="382"/>
      <c r="CD12" s="27"/>
      <c r="CE12" s="28"/>
      <c r="CF12" s="60"/>
      <c r="CG12" s="60"/>
      <c r="CH12" s="29"/>
      <c r="CI12" s="30"/>
      <c r="CJ12" s="62"/>
      <c r="CK12" s="62"/>
      <c r="CL12" s="21"/>
      <c r="CM12" s="20"/>
      <c r="CN12" s="52"/>
      <c r="CO12" s="52"/>
      <c r="CP12" s="379">
        <f t="shared" si="1"/>
        <v>559</v>
      </c>
      <c r="CQ12" s="379">
        <f t="shared" si="2"/>
        <v>735</v>
      </c>
      <c r="CR12" s="379">
        <f t="shared" si="3"/>
        <v>780</v>
      </c>
      <c r="CS12" s="379">
        <f t="shared" si="4"/>
        <v>916</v>
      </c>
      <c r="CT12" s="242"/>
      <c r="CU12" s="30"/>
      <c r="CV12" s="62"/>
      <c r="CW12" s="1236"/>
      <c r="CX12" s="379">
        <f t="shared" si="5"/>
        <v>559</v>
      </c>
      <c r="CY12" s="63">
        <f t="shared" si="0"/>
        <v>735</v>
      </c>
      <c r="CZ12" s="63">
        <f t="shared" si="0"/>
        <v>780</v>
      </c>
      <c r="DA12" s="64">
        <f t="shared" si="0"/>
        <v>916</v>
      </c>
    </row>
    <row r="13" spans="1:105" ht="16.5" thickBot="1">
      <c r="A13" s="48" t="s">
        <v>17</v>
      </c>
      <c r="B13" s="66"/>
      <c r="C13" s="13"/>
      <c r="D13" s="13"/>
      <c r="E13" s="240"/>
      <c r="F13" s="21"/>
      <c r="G13" s="20"/>
      <c r="H13" s="20"/>
      <c r="I13" s="24"/>
      <c r="J13" s="23"/>
      <c r="K13" s="20"/>
      <c r="L13" s="20"/>
      <c r="M13" s="24"/>
      <c r="N13" s="21"/>
      <c r="O13" s="20"/>
      <c r="P13" s="52"/>
      <c r="Q13" s="53"/>
      <c r="R13" s="23"/>
      <c r="S13" s="20"/>
      <c r="T13" s="20"/>
      <c r="U13" s="24"/>
      <c r="V13" s="21"/>
      <c r="W13" s="20"/>
      <c r="X13" s="20"/>
      <c r="Y13" s="24"/>
      <c r="Z13" s="23"/>
      <c r="AA13" s="20"/>
      <c r="AB13" s="20"/>
      <c r="AC13" s="24"/>
      <c r="AD13" s="21"/>
      <c r="AE13" s="20"/>
      <c r="AF13" s="20"/>
      <c r="AG13" s="24"/>
      <c r="AH13" s="23"/>
      <c r="AI13" s="20">
        <v>104</v>
      </c>
      <c r="AJ13" s="52"/>
      <c r="AK13" s="53">
        <v>213</v>
      </c>
      <c r="AL13" s="23"/>
      <c r="AM13" s="20"/>
      <c r="AN13" s="20"/>
      <c r="AO13" s="24"/>
      <c r="AP13" s="23">
        <v>76</v>
      </c>
      <c r="AQ13" s="20">
        <v>33</v>
      </c>
      <c r="AR13" s="52">
        <v>119</v>
      </c>
      <c r="AS13" s="53">
        <v>84</v>
      </c>
      <c r="AT13" s="23">
        <v>167</v>
      </c>
      <c r="AU13" s="20">
        <v>64</v>
      </c>
      <c r="AV13" s="52">
        <v>324</v>
      </c>
      <c r="AW13" s="53">
        <v>133</v>
      </c>
      <c r="AX13" s="21"/>
      <c r="AY13" s="20"/>
      <c r="AZ13" s="44"/>
      <c r="BA13" s="58"/>
      <c r="BB13" s="23"/>
      <c r="BC13" s="20"/>
      <c r="BD13" s="52"/>
      <c r="BE13" s="53"/>
      <c r="BF13" s="23"/>
      <c r="BG13" s="20"/>
      <c r="BH13" s="52"/>
      <c r="BI13" s="53"/>
      <c r="BJ13" s="23"/>
      <c r="BK13" s="20"/>
      <c r="BL13" s="52"/>
      <c r="BM13" s="53"/>
      <c r="BN13" s="23"/>
      <c r="BO13" s="20"/>
      <c r="BP13" s="52"/>
      <c r="BQ13" s="52"/>
      <c r="BR13" s="226"/>
      <c r="BS13" s="227"/>
      <c r="BT13" s="227"/>
      <c r="BU13" s="228"/>
      <c r="BV13" s="386"/>
      <c r="BW13" s="3"/>
      <c r="BX13" s="3"/>
      <c r="BY13" s="4"/>
      <c r="BZ13" s="18"/>
      <c r="CA13" s="19"/>
      <c r="CB13" s="382"/>
      <c r="CC13" s="382"/>
      <c r="CD13" s="27"/>
      <c r="CE13" s="28"/>
      <c r="CF13" s="60"/>
      <c r="CG13" s="60"/>
      <c r="CH13" s="29"/>
      <c r="CI13" s="30"/>
      <c r="CJ13" s="62"/>
      <c r="CK13" s="62"/>
      <c r="CL13" s="21"/>
      <c r="CM13" s="20"/>
      <c r="CN13" s="52"/>
      <c r="CO13" s="52"/>
      <c r="CP13" s="379">
        <f t="shared" si="1"/>
        <v>243</v>
      </c>
      <c r="CQ13" s="379">
        <f t="shared" si="2"/>
        <v>201</v>
      </c>
      <c r="CR13" s="379">
        <f t="shared" si="3"/>
        <v>443</v>
      </c>
      <c r="CS13" s="379">
        <f t="shared" si="4"/>
        <v>430</v>
      </c>
      <c r="CT13" s="242">
        <v>981</v>
      </c>
      <c r="CU13" s="30">
        <v>325</v>
      </c>
      <c r="CV13" s="62">
        <v>1239</v>
      </c>
      <c r="CW13" s="1236">
        <v>456</v>
      </c>
      <c r="CX13" s="379">
        <f t="shared" si="5"/>
        <v>1224</v>
      </c>
      <c r="CY13" s="63">
        <f t="shared" si="0"/>
        <v>526</v>
      </c>
      <c r="CZ13" s="63">
        <f t="shared" si="0"/>
        <v>1682</v>
      </c>
      <c r="DA13" s="64">
        <f t="shared" si="0"/>
        <v>886</v>
      </c>
    </row>
    <row r="14" spans="1:105" ht="16.5" thickBot="1">
      <c r="A14" s="48" t="s">
        <v>18</v>
      </c>
      <c r="B14" s="66"/>
      <c r="C14" s="13"/>
      <c r="D14" s="13"/>
      <c r="E14" s="240"/>
      <c r="F14" s="21"/>
      <c r="G14" s="20"/>
      <c r="H14" s="20"/>
      <c r="I14" s="24"/>
      <c r="J14" s="23"/>
      <c r="K14" s="20"/>
      <c r="L14" s="20"/>
      <c r="M14" s="24"/>
      <c r="N14" s="21">
        <v>1905</v>
      </c>
      <c r="O14" s="20">
        <v>6843</v>
      </c>
      <c r="P14" s="52">
        <v>9594</v>
      </c>
      <c r="Q14" s="53">
        <v>12317</v>
      </c>
      <c r="R14" s="23"/>
      <c r="S14" s="20"/>
      <c r="T14" s="20"/>
      <c r="U14" s="24"/>
      <c r="V14" s="21"/>
      <c r="W14" s="20"/>
      <c r="X14" s="20"/>
      <c r="Y14" s="24"/>
      <c r="Z14" s="23"/>
      <c r="AA14" s="20"/>
      <c r="AB14" s="20"/>
      <c r="AC14" s="24"/>
      <c r="AD14" s="21"/>
      <c r="AE14" s="20"/>
      <c r="AF14" s="20"/>
      <c r="AG14" s="24"/>
      <c r="AH14" s="23"/>
      <c r="AI14" s="20"/>
      <c r="AJ14" s="20"/>
      <c r="AK14" s="24"/>
      <c r="AL14" s="23"/>
      <c r="AM14" s="20"/>
      <c r="AN14" s="20"/>
      <c r="AO14" s="24"/>
      <c r="AP14" s="23"/>
      <c r="AQ14" s="20"/>
      <c r="AR14" s="52"/>
      <c r="AS14" s="53"/>
      <c r="AT14" s="23">
        <v>8984</v>
      </c>
      <c r="AU14" s="20">
        <v>7744</v>
      </c>
      <c r="AV14" s="52">
        <v>16094</v>
      </c>
      <c r="AW14" s="53">
        <v>13946</v>
      </c>
      <c r="AX14" s="21"/>
      <c r="AY14" s="20"/>
      <c r="AZ14" s="44"/>
      <c r="BA14" s="58"/>
      <c r="BB14" s="23"/>
      <c r="BC14" s="20"/>
      <c r="BD14" s="52"/>
      <c r="BE14" s="53"/>
      <c r="BF14" s="23"/>
      <c r="BG14" s="20"/>
      <c r="BH14" s="52"/>
      <c r="BI14" s="53"/>
      <c r="BJ14" s="23"/>
      <c r="BK14" s="20"/>
      <c r="BL14" s="52"/>
      <c r="BM14" s="53"/>
      <c r="BN14" s="23"/>
      <c r="BO14" s="20"/>
      <c r="BP14" s="52"/>
      <c r="BQ14" s="52"/>
      <c r="BR14" s="226"/>
      <c r="BS14" s="227"/>
      <c r="BT14" s="227"/>
      <c r="BU14" s="228"/>
      <c r="BV14" s="386"/>
      <c r="BW14" s="3"/>
      <c r="BX14" s="3"/>
      <c r="BY14" s="4"/>
      <c r="BZ14" s="18"/>
      <c r="CA14" s="19"/>
      <c r="CB14" s="382"/>
      <c r="CC14" s="382"/>
      <c r="CD14" s="27"/>
      <c r="CE14" s="28"/>
      <c r="CF14" s="60"/>
      <c r="CG14" s="60"/>
      <c r="CH14" s="29"/>
      <c r="CI14" s="30"/>
      <c r="CJ14" s="62"/>
      <c r="CK14" s="62"/>
      <c r="CL14" s="21"/>
      <c r="CM14" s="20"/>
      <c r="CN14" s="52"/>
      <c r="CO14" s="52"/>
      <c r="CP14" s="379">
        <f t="shared" si="1"/>
        <v>10889</v>
      </c>
      <c r="CQ14" s="379">
        <f t="shared" si="2"/>
        <v>14587</v>
      </c>
      <c r="CR14" s="379">
        <f t="shared" si="3"/>
        <v>25688</v>
      </c>
      <c r="CS14" s="379">
        <f t="shared" si="4"/>
        <v>26263</v>
      </c>
      <c r="CT14" s="242"/>
      <c r="CU14" s="30"/>
      <c r="CV14" s="62"/>
      <c r="CW14" s="1236"/>
      <c r="CX14" s="379">
        <f t="shared" si="5"/>
        <v>10889</v>
      </c>
      <c r="CY14" s="63">
        <f t="shared" si="0"/>
        <v>14587</v>
      </c>
      <c r="CZ14" s="63">
        <f t="shared" si="0"/>
        <v>25688</v>
      </c>
      <c r="DA14" s="64">
        <f t="shared" si="0"/>
        <v>26263</v>
      </c>
    </row>
    <row r="15" spans="1:105" ht="16.5" thickBot="1">
      <c r="A15" s="48" t="s">
        <v>19</v>
      </c>
      <c r="B15" s="671"/>
      <c r="C15" s="672"/>
      <c r="D15" s="672"/>
      <c r="E15" s="969"/>
      <c r="F15" s="676"/>
      <c r="G15" s="674"/>
      <c r="H15" s="674"/>
      <c r="I15" s="675"/>
      <c r="J15" s="673"/>
      <c r="K15" s="674"/>
      <c r="L15" s="674"/>
      <c r="M15" s="675"/>
      <c r="N15" s="676">
        <v>3930</v>
      </c>
      <c r="O15" s="674"/>
      <c r="P15" s="674">
        <v>3930</v>
      </c>
      <c r="Q15" s="675"/>
      <c r="R15" s="673"/>
      <c r="S15" s="674"/>
      <c r="T15" s="674"/>
      <c r="U15" s="675"/>
      <c r="V15" s="676"/>
      <c r="W15" s="674"/>
      <c r="X15" s="674"/>
      <c r="Y15" s="675"/>
      <c r="Z15" s="673"/>
      <c r="AA15" s="674"/>
      <c r="AB15" s="674"/>
      <c r="AC15" s="675"/>
      <c r="AD15" s="676">
        <v>225</v>
      </c>
      <c r="AE15" s="674"/>
      <c r="AF15" s="674">
        <v>225</v>
      </c>
      <c r="AG15" s="675"/>
      <c r="AH15" s="673"/>
      <c r="AI15" s="674"/>
      <c r="AJ15" s="674"/>
      <c r="AK15" s="675"/>
      <c r="AL15" s="673"/>
      <c r="AM15" s="674"/>
      <c r="AN15" s="674"/>
      <c r="AO15" s="675"/>
      <c r="AP15" s="673">
        <v>9107</v>
      </c>
      <c r="AQ15" s="674"/>
      <c r="AR15" s="52">
        <v>17877</v>
      </c>
      <c r="AS15" s="53"/>
      <c r="AT15" s="673">
        <v>8538</v>
      </c>
      <c r="AU15" s="674">
        <v>3840</v>
      </c>
      <c r="AV15" s="52">
        <v>16704</v>
      </c>
      <c r="AW15" s="53">
        <v>7779</v>
      </c>
      <c r="AX15" s="676"/>
      <c r="AY15" s="674"/>
      <c r="AZ15" s="44"/>
      <c r="BA15" s="58"/>
      <c r="BB15" s="673"/>
      <c r="BC15" s="674"/>
      <c r="BD15" s="52"/>
      <c r="BE15" s="53"/>
      <c r="BF15" s="673"/>
      <c r="BG15" s="674"/>
      <c r="BH15" s="52"/>
      <c r="BI15" s="53"/>
      <c r="BJ15" s="673"/>
      <c r="BK15" s="674"/>
      <c r="BL15" s="52"/>
      <c r="BM15" s="53"/>
      <c r="BN15" s="673">
        <v>45</v>
      </c>
      <c r="BO15" s="674"/>
      <c r="BP15" s="52">
        <v>5</v>
      </c>
      <c r="BQ15" s="52"/>
      <c r="BR15" s="238">
        <v>54</v>
      </c>
      <c r="BS15" s="236"/>
      <c r="BT15" s="227">
        <v>106</v>
      </c>
      <c r="BU15" s="228"/>
      <c r="BV15" s="677"/>
      <c r="BW15" s="306"/>
      <c r="BX15" s="306"/>
      <c r="BY15" s="307"/>
      <c r="BZ15" s="678"/>
      <c r="CA15" s="679"/>
      <c r="CB15" s="382"/>
      <c r="CC15" s="382"/>
      <c r="CD15" s="680"/>
      <c r="CE15" s="681"/>
      <c r="CF15" s="60"/>
      <c r="CG15" s="60"/>
      <c r="CH15" s="682"/>
      <c r="CI15" s="683"/>
      <c r="CJ15" s="62"/>
      <c r="CK15" s="62"/>
      <c r="CL15" s="676">
        <v>9651</v>
      </c>
      <c r="CM15" s="674">
        <v>2044</v>
      </c>
      <c r="CN15" s="52">
        <v>15128</v>
      </c>
      <c r="CO15" s="52">
        <v>3009</v>
      </c>
      <c r="CP15" s="379">
        <f t="shared" si="1"/>
        <v>31550</v>
      </c>
      <c r="CQ15" s="379">
        <f t="shared" si="2"/>
        <v>5884</v>
      </c>
      <c r="CR15" s="379">
        <f t="shared" si="3"/>
        <v>53975</v>
      </c>
      <c r="CS15" s="379">
        <f t="shared" si="4"/>
        <v>10788</v>
      </c>
      <c r="CT15" s="684"/>
      <c r="CU15" s="683"/>
      <c r="CV15" s="62"/>
      <c r="CW15" s="1236"/>
      <c r="CX15" s="1445">
        <f t="shared" si="5"/>
        <v>31550</v>
      </c>
      <c r="CY15" s="685">
        <f t="shared" si="0"/>
        <v>5884</v>
      </c>
      <c r="CZ15" s="685">
        <f t="shared" si="0"/>
        <v>53975</v>
      </c>
      <c r="DA15" s="686">
        <f t="shared" si="0"/>
        <v>10788</v>
      </c>
    </row>
    <row r="16" spans="1:105" s="442" customFormat="1" ht="15" thickBot="1">
      <c r="A16" s="750" t="s">
        <v>20</v>
      </c>
      <c r="B16" s="687">
        <f>SUM(B5:B15)</f>
        <v>66176</v>
      </c>
      <c r="C16" s="687">
        <f aca="true" t="shared" si="6" ref="C16:BN16">SUM(C5:C15)</f>
        <v>65214</v>
      </c>
      <c r="D16" s="687">
        <f t="shared" si="6"/>
        <v>116865</v>
      </c>
      <c r="E16" s="688">
        <f t="shared" si="6"/>
        <v>114554</v>
      </c>
      <c r="F16" s="687">
        <f t="shared" si="6"/>
        <v>7778</v>
      </c>
      <c r="G16" s="687">
        <f t="shared" si="6"/>
        <v>11217</v>
      </c>
      <c r="H16" s="687">
        <f t="shared" si="6"/>
        <v>13451</v>
      </c>
      <c r="I16" s="692">
        <f t="shared" si="6"/>
        <v>21596</v>
      </c>
      <c r="J16" s="691">
        <f t="shared" si="6"/>
        <v>4740</v>
      </c>
      <c r="K16" s="687">
        <f t="shared" si="6"/>
        <v>6873</v>
      </c>
      <c r="L16" s="687">
        <f t="shared" si="6"/>
        <v>8434</v>
      </c>
      <c r="M16" s="692">
        <f t="shared" si="6"/>
        <v>12648</v>
      </c>
      <c r="N16" s="687">
        <f t="shared" si="6"/>
        <v>71222</v>
      </c>
      <c r="O16" s="687">
        <f t="shared" si="6"/>
        <v>63486</v>
      </c>
      <c r="P16" s="687">
        <f t="shared" si="6"/>
        <v>129940</v>
      </c>
      <c r="Q16" s="692">
        <f t="shared" si="6"/>
        <v>122697</v>
      </c>
      <c r="R16" s="691">
        <f t="shared" si="6"/>
        <v>55047</v>
      </c>
      <c r="S16" s="687">
        <f t="shared" si="6"/>
        <v>36808</v>
      </c>
      <c r="T16" s="687">
        <f t="shared" si="6"/>
        <v>117767</v>
      </c>
      <c r="U16" s="692">
        <f t="shared" si="6"/>
        <v>64410</v>
      </c>
      <c r="V16" s="687">
        <f t="shared" si="6"/>
        <v>42894</v>
      </c>
      <c r="W16" s="687">
        <f t="shared" si="6"/>
        <v>33248</v>
      </c>
      <c r="X16" s="687">
        <f t="shared" si="6"/>
        <v>66728</v>
      </c>
      <c r="Y16" s="692">
        <f t="shared" si="6"/>
        <v>50525</v>
      </c>
      <c r="Z16" s="691">
        <f t="shared" si="6"/>
        <v>10065</v>
      </c>
      <c r="AA16" s="687">
        <f t="shared" si="6"/>
        <v>22246</v>
      </c>
      <c r="AB16" s="687">
        <f t="shared" si="6"/>
        <v>19881</v>
      </c>
      <c r="AC16" s="692">
        <f t="shared" si="6"/>
        <v>40906</v>
      </c>
      <c r="AD16" s="687">
        <f t="shared" si="6"/>
        <v>21095</v>
      </c>
      <c r="AE16" s="687">
        <f t="shared" si="6"/>
        <v>16931</v>
      </c>
      <c r="AF16" s="687">
        <f t="shared" si="6"/>
        <v>34926</v>
      </c>
      <c r="AG16" s="692">
        <f t="shared" si="6"/>
        <v>30379</v>
      </c>
      <c r="AH16" s="691">
        <f t="shared" si="6"/>
        <v>49881</v>
      </c>
      <c r="AI16" s="687">
        <f t="shared" si="6"/>
        <v>41931</v>
      </c>
      <c r="AJ16" s="687">
        <f t="shared" si="6"/>
        <v>86545</v>
      </c>
      <c r="AK16" s="692">
        <f t="shared" si="6"/>
        <v>77021</v>
      </c>
      <c r="AL16" s="691">
        <f t="shared" si="6"/>
        <v>19924</v>
      </c>
      <c r="AM16" s="687">
        <f t="shared" si="6"/>
        <v>15672</v>
      </c>
      <c r="AN16" s="687">
        <f t="shared" si="6"/>
        <v>26968</v>
      </c>
      <c r="AO16" s="692">
        <f t="shared" si="6"/>
        <v>26969</v>
      </c>
      <c r="AP16" s="691">
        <f t="shared" si="6"/>
        <v>155065.38</v>
      </c>
      <c r="AQ16" s="687">
        <f t="shared" si="6"/>
        <v>236766</v>
      </c>
      <c r="AR16" s="687">
        <f t="shared" si="6"/>
        <v>420359</v>
      </c>
      <c r="AS16" s="692">
        <f t="shared" si="6"/>
        <v>439299</v>
      </c>
      <c r="AT16" s="691">
        <f t="shared" si="6"/>
        <v>193604</v>
      </c>
      <c r="AU16" s="687">
        <f t="shared" si="6"/>
        <v>225925</v>
      </c>
      <c r="AV16" s="687">
        <f t="shared" si="6"/>
        <v>356935</v>
      </c>
      <c r="AW16" s="692">
        <f t="shared" si="6"/>
        <v>387338</v>
      </c>
      <c r="AX16" s="687">
        <f t="shared" si="6"/>
        <v>14669</v>
      </c>
      <c r="AY16" s="687">
        <f t="shared" si="6"/>
        <v>28793</v>
      </c>
      <c r="AZ16" s="687">
        <f t="shared" si="6"/>
        <v>26065</v>
      </c>
      <c r="BA16" s="692">
        <f t="shared" si="6"/>
        <v>46323</v>
      </c>
      <c r="BB16" s="691">
        <f t="shared" si="6"/>
        <v>52913</v>
      </c>
      <c r="BC16" s="687">
        <f t="shared" si="6"/>
        <v>39434</v>
      </c>
      <c r="BD16" s="687">
        <f t="shared" si="6"/>
        <v>87914</v>
      </c>
      <c r="BE16" s="692">
        <f t="shared" si="6"/>
        <v>77570</v>
      </c>
      <c r="BF16" s="691">
        <f t="shared" si="6"/>
        <v>76423</v>
      </c>
      <c r="BG16" s="687">
        <f t="shared" si="6"/>
        <v>74501</v>
      </c>
      <c r="BH16" s="687">
        <f t="shared" si="6"/>
        <v>130492</v>
      </c>
      <c r="BI16" s="692">
        <f t="shared" si="6"/>
        <v>117582</v>
      </c>
      <c r="BJ16" s="691">
        <f t="shared" si="6"/>
        <v>151005</v>
      </c>
      <c r="BK16" s="687">
        <f t="shared" si="6"/>
        <v>154406</v>
      </c>
      <c r="BL16" s="687">
        <f t="shared" si="6"/>
        <v>264218</v>
      </c>
      <c r="BM16" s="692">
        <f t="shared" si="6"/>
        <v>257729</v>
      </c>
      <c r="BN16" s="691">
        <f t="shared" si="6"/>
        <v>49566</v>
      </c>
      <c r="BO16" s="687">
        <f aca="true" t="shared" si="7" ref="BO16:CO16">SUM(BO5:BO15)</f>
        <v>50878</v>
      </c>
      <c r="BP16" s="687">
        <f t="shared" si="7"/>
        <v>57408</v>
      </c>
      <c r="BQ16" s="692">
        <f t="shared" si="7"/>
        <v>88514</v>
      </c>
      <c r="BR16" s="687">
        <f t="shared" si="7"/>
        <v>50037</v>
      </c>
      <c r="BS16" s="687">
        <f t="shared" si="7"/>
        <v>54936</v>
      </c>
      <c r="BT16" s="687">
        <f t="shared" si="7"/>
        <v>102817</v>
      </c>
      <c r="BU16" s="692">
        <f t="shared" si="7"/>
        <v>102843</v>
      </c>
      <c r="BV16" s="687">
        <f t="shared" si="7"/>
        <v>0</v>
      </c>
      <c r="BW16" s="689">
        <f t="shared" si="7"/>
        <v>0</v>
      </c>
      <c r="BX16" s="689">
        <f t="shared" si="7"/>
        <v>0</v>
      </c>
      <c r="BY16" s="690">
        <f t="shared" si="7"/>
        <v>0</v>
      </c>
      <c r="BZ16" s="691">
        <f t="shared" si="7"/>
        <v>404624</v>
      </c>
      <c r="CA16" s="689">
        <f t="shared" si="7"/>
        <v>389243</v>
      </c>
      <c r="CB16" s="689">
        <f t="shared" si="7"/>
        <v>699720</v>
      </c>
      <c r="CC16" s="690">
        <f t="shared" si="7"/>
        <v>617418</v>
      </c>
      <c r="CD16" s="691">
        <f t="shared" si="7"/>
        <v>68642</v>
      </c>
      <c r="CE16" s="687">
        <f t="shared" si="7"/>
        <v>74822</v>
      </c>
      <c r="CF16" s="687">
        <f t="shared" si="7"/>
        <v>115829</v>
      </c>
      <c r="CG16" s="687">
        <f t="shared" si="7"/>
        <v>133444</v>
      </c>
      <c r="CH16" s="687">
        <f t="shared" si="7"/>
        <v>22110</v>
      </c>
      <c r="CI16" s="687">
        <f t="shared" si="7"/>
        <v>26445</v>
      </c>
      <c r="CJ16" s="687">
        <f t="shared" si="7"/>
        <v>35070</v>
      </c>
      <c r="CK16" s="687">
        <f t="shared" si="7"/>
        <v>41003</v>
      </c>
      <c r="CL16" s="687">
        <f t="shared" si="7"/>
        <v>110829</v>
      </c>
      <c r="CM16" s="687">
        <f t="shared" si="7"/>
        <v>73606</v>
      </c>
      <c r="CN16" s="687">
        <f t="shared" si="7"/>
        <v>190886</v>
      </c>
      <c r="CO16" s="692">
        <f t="shared" si="7"/>
        <v>117879</v>
      </c>
      <c r="CP16" s="693">
        <f aca="true" t="shared" si="8" ref="CP16:CS18">SUM(B16+F16+J16+N16+R16+V16+Z16+AD16+AH16+AL16+AP16+AT16+AX16+BB16+BF16+BJ16+BN16+BR16+BV16+BZ16+CD16+CH16+CL16)</f>
        <v>1698309.38</v>
      </c>
      <c r="CQ16" s="694">
        <f t="shared" si="8"/>
        <v>1743381</v>
      </c>
      <c r="CR16" s="694">
        <f t="shared" si="8"/>
        <v>3109218</v>
      </c>
      <c r="CS16" s="695">
        <f t="shared" si="8"/>
        <v>2988647</v>
      </c>
      <c r="CT16" s="696">
        <f>SUM(CT5:CT15)</f>
        <v>5090220</v>
      </c>
      <c r="CU16" s="697">
        <f>SUM(CU5:CU15)</f>
        <v>5045383</v>
      </c>
      <c r="CV16" s="697">
        <f>SUM(CV5:CV15)</f>
        <v>8503424</v>
      </c>
      <c r="CW16" s="698">
        <f>SUM(CW5:CW15)</f>
        <v>8592362</v>
      </c>
      <c r="CX16" s="693">
        <f t="shared" si="5"/>
        <v>6788529.38</v>
      </c>
      <c r="CY16" s="699">
        <f t="shared" si="0"/>
        <v>6788764</v>
      </c>
      <c r="CZ16" s="699">
        <f t="shared" si="0"/>
        <v>11612642</v>
      </c>
      <c r="DA16" s="700">
        <f t="shared" si="0"/>
        <v>11581009</v>
      </c>
    </row>
    <row r="17" spans="1:105" s="777" customFormat="1" ht="15" thickBot="1">
      <c r="A17" s="752" t="s">
        <v>11</v>
      </c>
      <c r="B17" s="753"/>
      <c r="C17" s="754"/>
      <c r="D17" s="754"/>
      <c r="E17" s="970"/>
      <c r="F17" s="758"/>
      <c r="G17" s="756">
        <v>-2</v>
      </c>
      <c r="H17" s="756"/>
      <c r="I17" s="757">
        <v>-2</v>
      </c>
      <c r="J17" s="755"/>
      <c r="K17" s="756"/>
      <c r="L17" s="756"/>
      <c r="M17" s="757"/>
      <c r="N17" s="758"/>
      <c r="O17" s="756"/>
      <c r="P17" s="756"/>
      <c r="Q17" s="757"/>
      <c r="R17" s="755"/>
      <c r="S17" s="756"/>
      <c r="T17" s="756"/>
      <c r="U17" s="757"/>
      <c r="V17" s="758"/>
      <c r="W17" s="756"/>
      <c r="X17" s="756"/>
      <c r="Y17" s="757"/>
      <c r="Z17" s="755">
        <v>129</v>
      </c>
      <c r="AA17" s="756">
        <v>575</v>
      </c>
      <c r="AB17" s="755">
        <v>348</v>
      </c>
      <c r="AC17" s="757">
        <v>1206</v>
      </c>
      <c r="AD17" s="762"/>
      <c r="AE17" s="760"/>
      <c r="AF17" s="760"/>
      <c r="AG17" s="761"/>
      <c r="AH17" s="759">
        <v>2440</v>
      </c>
      <c r="AI17" s="760">
        <v>3072</v>
      </c>
      <c r="AJ17" s="759">
        <v>4200</v>
      </c>
      <c r="AK17" s="761">
        <v>5469</v>
      </c>
      <c r="AL17" s="759"/>
      <c r="AM17" s="760"/>
      <c r="AN17" s="760"/>
      <c r="AO17" s="761"/>
      <c r="AP17" s="759"/>
      <c r="AQ17" s="760"/>
      <c r="AR17" s="760"/>
      <c r="AS17" s="761"/>
      <c r="AT17" s="759"/>
      <c r="AU17" s="760"/>
      <c r="AV17" s="760"/>
      <c r="AW17" s="761"/>
      <c r="AX17" s="762"/>
      <c r="AY17" s="760"/>
      <c r="AZ17" s="760"/>
      <c r="BA17" s="761"/>
      <c r="BB17" s="755"/>
      <c r="BC17" s="756"/>
      <c r="BD17" s="756"/>
      <c r="BE17" s="757"/>
      <c r="BF17" s="755">
        <v>72</v>
      </c>
      <c r="BG17" s="756">
        <v>82</v>
      </c>
      <c r="BH17" s="755">
        <v>116</v>
      </c>
      <c r="BI17" s="757">
        <v>137</v>
      </c>
      <c r="BJ17" s="755"/>
      <c r="BK17" s="756"/>
      <c r="BL17" s="756"/>
      <c r="BM17" s="757"/>
      <c r="BN17" s="755"/>
      <c r="BO17" s="756">
        <v>-3</v>
      </c>
      <c r="BP17" s="755">
        <v>-1</v>
      </c>
      <c r="BQ17" s="756">
        <v>-4</v>
      </c>
      <c r="BR17" s="755"/>
      <c r="BS17" s="756"/>
      <c r="BT17" s="756"/>
      <c r="BU17" s="757"/>
      <c r="BV17" s="763"/>
      <c r="BW17" s="764"/>
      <c r="BX17" s="764"/>
      <c r="BY17" s="765"/>
      <c r="BZ17" s="766"/>
      <c r="CA17" s="767"/>
      <c r="CB17" s="767"/>
      <c r="CC17" s="768"/>
      <c r="CD17" s="769"/>
      <c r="CE17" s="770"/>
      <c r="CF17" s="770"/>
      <c r="CG17" s="771"/>
      <c r="CH17" s="772"/>
      <c r="CI17" s="773"/>
      <c r="CJ17" s="773"/>
      <c r="CK17" s="774"/>
      <c r="CL17" s="758"/>
      <c r="CM17" s="756"/>
      <c r="CN17" s="756"/>
      <c r="CO17" s="757"/>
      <c r="CP17" s="762">
        <f t="shared" si="8"/>
        <v>2641</v>
      </c>
      <c r="CQ17" s="762">
        <f t="shared" si="8"/>
        <v>3724</v>
      </c>
      <c r="CR17" s="762">
        <f t="shared" si="8"/>
        <v>4663</v>
      </c>
      <c r="CS17" s="762">
        <f t="shared" si="8"/>
        <v>6806</v>
      </c>
      <c r="CT17" s="775"/>
      <c r="CU17" s="773"/>
      <c r="CV17" s="773"/>
      <c r="CW17" s="774"/>
      <c r="CX17" s="762">
        <f t="shared" si="5"/>
        <v>2641</v>
      </c>
      <c r="CY17" s="759">
        <f t="shared" si="0"/>
        <v>3724</v>
      </c>
      <c r="CZ17" s="759">
        <f t="shared" si="0"/>
        <v>4663</v>
      </c>
      <c r="DA17" s="776">
        <f t="shared" si="0"/>
        <v>6806</v>
      </c>
    </row>
    <row r="18" spans="1:105" s="442" customFormat="1" ht="15" thickBot="1">
      <c r="A18" s="750" t="s">
        <v>12</v>
      </c>
      <c r="B18" s="687">
        <f>B16+B17</f>
        <v>66176</v>
      </c>
      <c r="C18" s="687">
        <f aca="true" t="shared" si="9" ref="C18:BN18">C16+C17</f>
        <v>65214</v>
      </c>
      <c r="D18" s="687">
        <f t="shared" si="9"/>
        <v>116865</v>
      </c>
      <c r="E18" s="688">
        <f t="shared" si="9"/>
        <v>114554</v>
      </c>
      <c r="F18" s="687">
        <f t="shared" si="9"/>
        <v>7778</v>
      </c>
      <c r="G18" s="687">
        <f t="shared" si="9"/>
        <v>11215</v>
      </c>
      <c r="H18" s="687">
        <f t="shared" si="9"/>
        <v>13451</v>
      </c>
      <c r="I18" s="692">
        <f t="shared" si="9"/>
        <v>21594</v>
      </c>
      <c r="J18" s="691">
        <f t="shared" si="9"/>
        <v>4740</v>
      </c>
      <c r="K18" s="687">
        <f t="shared" si="9"/>
        <v>6873</v>
      </c>
      <c r="L18" s="687">
        <f t="shared" si="9"/>
        <v>8434</v>
      </c>
      <c r="M18" s="692">
        <f t="shared" si="9"/>
        <v>12648</v>
      </c>
      <c r="N18" s="687">
        <f t="shared" si="9"/>
        <v>71222</v>
      </c>
      <c r="O18" s="687">
        <f t="shared" si="9"/>
        <v>63486</v>
      </c>
      <c r="P18" s="687">
        <f t="shared" si="9"/>
        <v>129940</v>
      </c>
      <c r="Q18" s="692">
        <f t="shared" si="9"/>
        <v>122697</v>
      </c>
      <c r="R18" s="691">
        <f t="shared" si="9"/>
        <v>55047</v>
      </c>
      <c r="S18" s="687">
        <f t="shared" si="9"/>
        <v>36808</v>
      </c>
      <c r="T18" s="687">
        <f t="shared" si="9"/>
        <v>117767</v>
      </c>
      <c r="U18" s="692">
        <f t="shared" si="9"/>
        <v>64410</v>
      </c>
      <c r="V18" s="687">
        <f t="shared" si="9"/>
        <v>42894</v>
      </c>
      <c r="W18" s="687">
        <f t="shared" si="9"/>
        <v>33248</v>
      </c>
      <c r="X18" s="687">
        <f t="shared" si="9"/>
        <v>66728</v>
      </c>
      <c r="Y18" s="692">
        <f t="shared" si="9"/>
        <v>50525</v>
      </c>
      <c r="Z18" s="691">
        <f t="shared" si="9"/>
        <v>10194</v>
      </c>
      <c r="AA18" s="687">
        <f t="shared" si="9"/>
        <v>22821</v>
      </c>
      <c r="AB18" s="687">
        <f t="shared" si="9"/>
        <v>20229</v>
      </c>
      <c r="AC18" s="692">
        <f t="shared" si="9"/>
        <v>42112</v>
      </c>
      <c r="AD18" s="687">
        <f t="shared" si="9"/>
        <v>21095</v>
      </c>
      <c r="AE18" s="687">
        <f t="shared" si="9"/>
        <v>16931</v>
      </c>
      <c r="AF18" s="687">
        <f t="shared" si="9"/>
        <v>34926</v>
      </c>
      <c r="AG18" s="692">
        <f t="shared" si="9"/>
        <v>30379</v>
      </c>
      <c r="AH18" s="691">
        <f t="shared" si="9"/>
        <v>52321</v>
      </c>
      <c r="AI18" s="687">
        <f t="shared" si="9"/>
        <v>45003</v>
      </c>
      <c r="AJ18" s="687">
        <f t="shared" si="9"/>
        <v>90745</v>
      </c>
      <c r="AK18" s="692">
        <f t="shared" si="9"/>
        <v>82490</v>
      </c>
      <c r="AL18" s="691">
        <f t="shared" si="9"/>
        <v>19924</v>
      </c>
      <c r="AM18" s="687">
        <f t="shared" si="9"/>
        <v>15672</v>
      </c>
      <c r="AN18" s="687">
        <f t="shared" si="9"/>
        <v>26968</v>
      </c>
      <c r="AO18" s="692">
        <f t="shared" si="9"/>
        <v>26969</v>
      </c>
      <c r="AP18" s="691">
        <f t="shared" si="9"/>
        <v>155065.38</v>
      </c>
      <c r="AQ18" s="687">
        <f t="shared" si="9"/>
        <v>236766</v>
      </c>
      <c r="AR18" s="687">
        <f t="shared" si="9"/>
        <v>420359</v>
      </c>
      <c r="AS18" s="692">
        <f t="shared" si="9"/>
        <v>439299</v>
      </c>
      <c r="AT18" s="691">
        <f t="shared" si="9"/>
        <v>193604</v>
      </c>
      <c r="AU18" s="687">
        <f t="shared" si="9"/>
        <v>225925</v>
      </c>
      <c r="AV18" s="687">
        <f t="shared" si="9"/>
        <v>356935</v>
      </c>
      <c r="AW18" s="692">
        <f t="shared" si="9"/>
        <v>387338</v>
      </c>
      <c r="AX18" s="687">
        <f t="shared" si="9"/>
        <v>14669</v>
      </c>
      <c r="AY18" s="687">
        <f t="shared" si="9"/>
        <v>28793</v>
      </c>
      <c r="AZ18" s="687">
        <f t="shared" si="9"/>
        <v>26065</v>
      </c>
      <c r="BA18" s="692">
        <f t="shared" si="9"/>
        <v>46323</v>
      </c>
      <c r="BB18" s="691">
        <f t="shared" si="9"/>
        <v>52913</v>
      </c>
      <c r="BC18" s="687">
        <f t="shared" si="9"/>
        <v>39434</v>
      </c>
      <c r="BD18" s="687">
        <f t="shared" si="9"/>
        <v>87914</v>
      </c>
      <c r="BE18" s="692">
        <f t="shared" si="9"/>
        <v>77570</v>
      </c>
      <c r="BF18" s="691">
        <f t="shared" si="9"/>
        <v>76495</v>
      </c>
      <c r="BG18" s="687">
        <f t="shared" si="9"/>
        <v>74583</v>
      </c>
      <c r="BH18" s="687">
        <f t="shared" si="9"/>
        <v>130608</v>
      </c>
      <c r="BI18" s="692">
        <f t="shared" si="9"/>
        <v>117719</v>
      </c>
      <c r="BJ18" s="691">
        <f t="shared" si="9"/>
        <v>151005</v>
      </c>
      <c r="BK18" s="687">
        <f t="shared" si="9"/>
        <v>154406</v>
      </c>
      <c r="BL18" s="687">
        <f t="shared" si="9"/>
        <v>264218</v>
      </c>
      <c r="BM18" s="692">
        <f t="shared" si="9"/>
        <v>257729</v>
      </c>
      <c r="BN18" s="691">
        <f t="shared" si="9"/>
        <v>49566</v>
      </c>
      <c r="BO18" s="687">
        <f aca="true" t="shared" si="10" ref="BO18:CO18">BO16+BO17</f>
        <v>50875</v>
      </c>
      <c r="BP18" s="687">
        <f t="shared" si="10"/>
        <v>57407</v>
      </c>
      <c r="BQ18" s="692">
        <f t="shared" si="10"/>
        <v>88510</v>
      </c>
      <c r="BR18" s="687">
        <f t="shared" si="10"/>
        <v>50037</v>
      </c>
      <c r="BS18" s="687">
        <f t="shared" si="10"/>
        <v>54936</v>
      </c>
      <c r="BT18" s="687">
        <f t="shared" si="10"/>
        <v>102817</v>
      </c>
      <c r="BU18" s="692">
        <f t="shared" si="10"/>
        <v>102843</v>
      </c>
      <c r="BV18" s="687">
        <f t="shared" si="10"/>
        <v>0</v>
      </c>
      <c r="BW18" s="689">
        <f t="shared" si="10"/>
        <v>0</v>
      </c>
      <c r="BX18" s="689">
        <f t="shared" si="10"/>
        <v>0</v>
      </c>
      <c r="BY18" s="690">
        <f t="shared" si="10"/>
        <v>0</v>
      </c>
      <c r="BZ18" s="691">
        <f t="shared" si="10"/>
        <v>404624</v>
      </c>
      <c r="CA18" s="689">
        <f t="shared" si="10"/>
        <v>389243</v>
      </c>
      <c r="CB18" s="689">
        <f t="shared" si="10"/>
        <v>699720</v>
      </c>
      <c r="CC18" s="690">
        <f t="shared" si="10"/>
        <v>617418</v>
      </c>
      <c r="CD18" s="691">
        <f t="shared" si="10"/>
        <v>68642</v>
      </c>
      <c r="CE18" s="687">
        <f t="shared" si="10"/>
        <v>74822</v>
      </c>
      <c r="CF18" s="687">
        <f t="shared" si="10"/>
        <v>115829</v>
      </c>
      <c r="CG18" s="687">
        <f t="shared" si="10"/>
        <v>133444</v>
      </c>
      <c r="CH18" s="687">
        <f t="shared" si="10"/>
        <v>22110</v>
      </c>
      <c r="CI18" s="687">
        <f t="shared" si="10"/>
        <v>26445</v>
      </c>
      <c r="CJ18" s="687">
        <f t="shared" si="10"/>
        <v>35070</v>
      </c>
      <c r="CK18" s="687">
        <f t="shared" si="10"/>
        <v>41003</v>
      </c>
      <c r="CL18" s="687">
        <f t="shared" si="10"/>
        <v>110829</v>
      </c>
      <c r="CM18" s="687">
        <f t="shared" si="10"/>
        <v>73606</v>
      </c>
      <c r="CN18" s="687">
        <f t="shared" si="10"/>
        <v>190886</v>
      </c>
      <c r="CO18" s="692">
        <f t="shared" si="10"/>
        <v>117879</v>
      </c>
      <c r="CP18" s="693">
        <f t="shared" si="8"/>
        <v>1700950.38</v>
      </c>
      <c r="CQ18" s="694">
        <f t="shared" si="8"/>
        <v>1747105</v>
      </c>
      <c r="CR18" s="694">
        <f t="shared" si="8"/>
        <v>3113881</v>
      </c>
      <c r="CS18" s="695">
        <f t="shared" si="8"/>
        <v>2995453</v>
      </c>
      <c r="CT18" s="693">
        <f>CT16+CT17</f>
        <v>5090220</v>
      </c>
      <c r="CU18" s="699">
        <f>CU16+CU17</f>
        <v>5045383</v>
      </c>
      <c r="CV18" s="699">
        <f>CV16+CV17</f>
        <v>8503424</v>
      </c>
      <c r="CW18" s="700">
        <f>CW16+CW17</f>
        <v>8592362</v>
      </c>
      <c r="CX18" s="693">
        <f t="shared" si="5"/>
        <v>6791170.38</v>
      </c>
      <c r="CY18" s="699">
        <f t="shared" si="0"/>
        <v>6792488</v>
      </c>
      <c r="CZ18" s="699">
        <f t="shared" si="0"/>
        <v>11617305</v>
      </c>
      <c r="DA18" s="700">
        <f t="shared" si="0"/>
        <v>11587815</v>
      </c>
    </row>
    <row r="20" ht="12.75">
      <c r="CQ20" s="41"/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A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X47" sqref="AX47"/>
    </sheetView>
  </sheetViews>
  <sheetFormatPr defaultColWidth="9.140625" defaultRowHeight="15"/>
  <cols>
    <col min="1" max="1" width="27.421875" style="41" bestFit="1" customWidth="1"/>
    <col min="2" max="2" width="11.421875" style="41" bestFit="1" customWidth="1"/>
    <col min="3" max="3" width="12.421875" style="41" bestFit="1" customWidth="1"/>
    <col min="4" max="4" width="11.7109375" style="41" bestFit="1" customWidth="1"/>
    <col min="5" max="5" width="12.8515625" style="41" bestFit="1" customWidth="1"/>
    <col min="6" max="6" width="11.7109375" style="41" bestFit="1" customWidth="1"/>
    <col min="7" max="7" width="12.8515625" style="41" bestFit="1" customWidth="1"/>
    <col min="8" max="8" width="11.421875" style="41" bestFit="1" customWidth="1"/>
    <col min="9" max="9" width="12.421875" style="41" bestFit="1" customWidth="1"/>
    <col min="10" max="10" width="11.7109375" style="41" bestFit="1" customWidth="1"/>
    <col min="11" max="11" width="12.8515625" style="41" bestFit="1" customWidth="1"/>
    <col min="12" max="12" width="11.7109375" style="41" bestFit="1" customWidth="1"/>
    <col min="13" max="13" width="12.8515625" style="41" bestFit="1" customWidth="1"/>
    <col min="14" max="14" width="11.7109375" style="41" bestFit="1" customWidth="1"/>
    <col min="15" max="15" width="12.8515625" style="41" bestFit="1" customWidth="1"/>
    <col min="16" max="16" width="11.7109375" style="41" bestFit="1" customWidth="1"/>
    <col min="17" max="17" width="12.8515625" style="41" bestFit="1" customWidth="1"/>
    <col min="18" max="18" width="11.7109375" style="41" bestFit="1" customWidth="1"/>
    <col min="19" max="19" width="12.8515625" style="41" bestFit="1" customWidth="1"/>
    <col min="20" max="20" width="11.7109375" style="41" bestFit="1" customWidth="1"/>
    <col min="21" max="21" width="12.8515625" style="41" bestFit="1" customWidth="1"/>
    <col min="22" max="22" width="11.421875" style="41" bestFit="1" customWidth="1"/>
    <col min="23" max="23" width="12.8515625" style="41" bestFit="1" customWidth="1"/>
    <col min="24" max="24" width="11.7109375" style="41" bestFit="1" customWidth="1"/>
    <col min="25" max="25" width="12.8515625" style="41" bestFit="1" customWidth="1"/>
    <col min="26" max="26" width="11.7109375" style="41" bestFit="1" customWidth="1"/>
    <col min="27" max="27" width="12.8515625" style="41" bestFit="1" customWidth="1"/>
    <col min="28" max="28" width="11.7109375" style="41" bestFit="1" customWidth="1"/>
    <col min="29" max="29" width="12.8515625" style="41" bestFit="1" customWidth="1"/>
    <col min="30" max="30" width="11.7109375" style="41" bestFit="1" customWidth="1"/>
    <col min="31" max="31" width="12.8515625" style="41" bestFit="1" customWidth="1"/>
    <col min="32" max="32" width="11.7109375" style="41" bestFit="1" customWidth="1"/>
    <col min="33" max="33" width="12.8515625" style="41" bestFit="1" customWidth="1"/>
    <col min="34" max="34" width="11.7109375" style="41" bestFit="1" customWidth="1"/>
    <col min="35" max="35" width="12.8515625" style="41" bestFit="1" customWidth="1"/>
    <col min="36" max="36" width="11.7109375" style="41" bestFit="1" customWidth="1"/>
    <col min="37" max="37" width="12.8515625" style="41" bestFit="1" customWidth="1"/>
    <col min="38" max="38" width="11.7109375" style="41" bestFit="1" customWidth="1"/>
    <col min="39" max="39" width="12.8515625" style="41" bestFit="1" customWidth="1"/>
    <col min="40" max="40" width="11.7109375" style="249" bestFit="1" customWidth="1"/>
    <col min="41" max="41" width="12.8515625" style="249" bestFit="1" customWidth="1"/>
    <col min="42" max="42" width="11.7109375" style="41" bestFit="1" customWidth="1"/>
    <col min="43" max="43" width="12.8515625" style="41" bestFit="1" customWidth="1"/>
    <col min="44" max="44" width="11.7109375" style="41" bestFit="1" customWidth="1"/>
    <col min="45" max="45" width="12.8515625" style="41" bestFit="1" customWidth="1"/>
    <col min="46" max="46" width="11.7109375" style="41" bestFit="1" customWidth="1"/>
    <col min="47" max="47" width="12.8515625" style="41" bestFit="1" customWidth="1"/>
    <col min="48" max="48" width="11.7109375" style="41" bestFit="1" customWidth="1"/>
    <col min="49" max="49" width="12.8515625" style="41" bestFit="1" customWidth="1"/>
    <col min="50" max="50" width="11.7109375" style="41" bestFit="1" customWidth="1"/>
    <col min="51" max="51" width="12.8515625" style="41" bestFit="1" customWidth="1"/>
    <col min="52" max="52" width="11.7109375" style="41" bestFit="1" customWidth="1"/>
    <col min="53" max="53" width="12.8515625" style="41" bestFit="1" customWidth="1"/>
    <col min="54" max="16384" width="9.140625" style="41" customWidth="1"/>
  </cols>
  <sheetData>
    <row r="1" spans="1:52" ht="14.25">
      <c r="A1" s="1258" t="s">
        <v>146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1258"/>
      <c r="T1" s="1258"/>
      <c r="U1" s="1258"/>
      <c r="V1" s="1258"/>
      <c r="W1" s="1258"/>
      <c r="X1" s="1258"/>
      <c r="Y1" s="1258"/>
      <c r="Z1" s="1258"/>
      <c r="AA1" s="1258"/>
      <c r="AB1" s="1258"/>
      <c r="AC1" s="1258"/>
      <c r="AD1" s="1258"/>
      <c r="AE1" s="1258"/>
      <c r="AF1" s="1258"/>
      <c r="AG1" s="1258"/>
      <c r="AH1" s="1258"/>
      <c r="AI1" s="1258"/>
      <c r="AJ1" s="1258"/>
      <c r="AK1" s="1258"/>
      <c r="AL1" s="1258"/>
      <c r="AM1" s="1258"/>
      <c r="AN1" s="1258"/>
      <c r="AO1" s="1258"/>
      <c r="AP1" s="1258"/>
      <c r="AQ1" s="1258"/>
      <c r="AR1" s="1258"/>
      <c r="AS1" s="1258"/>
      <c r="AT1" s="1258"/>
      <c r="AU1" s="1258"/>
      <c r="AV1" s="1258"/>
      <c r="AW1" s="1258"/>
      <c r="AX1" s="1258"/>
      <c r="AY1" s="1258"/>
      <c r="AZ1" s="1258"/>
    </row>
    <row r="2" spans="1:52" ht="15" thickBot="1">
      <c r="A2" s="1259" t="s">
        <v>147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9"/>
      <c r="AB2" s="1259"/>
      <c r="AC2" s="1259"/>
      <c r="AD2" s="1259"/>
      <c r="AE2" s="1259"/>
      <c r="AF2" s="1259"/>
      <c r="AG2" s="1259"/>
      <c r="AH2" s="1259"/>
      <c r="AI2" s="1259"/>
      <c r="AJ2" s="1259"/>
      <c r="AK2" s="1259"/>
      <c r="AL2" s="1259"/>
      <c r="AM2" s="1259"/>
      <c r="AN2" s="1259"/>
      <c r="AO2" s="1259"/>
      <c r="AP2" s="1259"/>
      <c r="AQ2" s="1259"/>
      <c r="AR2" s="1259"/>
      <c r="AS2" s="1259"/>
      <c r="AT2" s="1259"/>
      <c r="AU2" s="1259"/>
      <c r="AV2" s="1259"/>
      <c r="AW2" s="1259"/>
      <c r="AX2" s="1259"/>
      <c r="AY2" s="1259"/>
      <c r="AZ2" s="1259"/>
    </row>
    <row r="3" spans="1:53" ht="41.25" customHeight="1" thickBot="1">
      <c r="A3" s="1260" t="s">
        <v>0</v>
      </c>
      <c r="B3" s="1262" t="s">
        <v>153</v>
      </c>
      <c r="C3" s="1263"/>
      <c r="D3" s="1252" t="s">
        <v>154</v>
      </c>
      <c r="E3" s="1253"/>
      <c r="F3" s="1252" t="s">
        <v>155</v>
      </c>
      <c r="G3" s="1253"/>
      <c r="H3" s="1268" t="s">
        <v>156</v>
      </c>
      <c r="I3" s="1269"/>
      <c r="J3" s="1252" t="s">
        <v>157</v>
      </c>
      <c r="K3" s="1253"/>
      <c r="L3" s="1252" t="s">
        <v>158</v>
      </c>
      <c r="M3" s="1253"/>
      <c r="N3" s="1252" t="s">
        <v>159</v>
      </c>
      <c r="O3" s="1253"/>
      <c r="P3" s="1252" t="s">
        <v>160</v>
      </c>
      <c r="Q3" s="1253"/>
      <c r="R3" s="1252" t="s">
        <v>161</v>
      </c>
      <c r="S3" s="1253"/>
      <c r="T3" s="1252" t="s">
        <v>162</v>
      </c>
      <c r="U3" s="1253"/>
      <c r="V3" s="1252" t="s">
        <v>163</v>
      </c>
      <c r="W3" s="1253"/>
      <c r="X3" s="1252" t="s">
        <v>164</v>
      </c>
      <c r="Y3" s="1253"/>
      <c r="Z3" s="1252" t="s">
        <v>165</v>
      </c>
      <c r="AA3" s="1253"/>
      <c r="AB3" s="1254" t="s">
        <v>166</v>
      </c>
      <c r="AC3" s="1255"/>
      <c r="AD3" s="1256" t="s">
        <v>167</v>
      </c>
      <c r="AE3" s="1257"/>
      <c r="AF3" s="1252" t="s">
        <v>168</v>
      </c>
      <c r="AG3" s="1253"/>
      <c r="AH3" s="1252" t="s">
        <v>169</v>
      </c>
      <c r="AI3" s="1253"/>
      <c r="AJ3" s="1252" t="s">
        <v>170</v>
      </c>
      <c r="AK3" s="1253"/>
      <c r="AL3" s="1256" t="s">
        <v>171</v>
      </c>
      <c r="AM3" s="1257"/>
      <c r="AN3" s="1270" t="s">
        <v>172</v>
      </c>
      <c r="AO3" s="1271"/>
      <c r="AP3" s="1252" t="s">
        <v>173</v>
      </c>
      <c r="AQ3" s="1253"/>
      <c r="AR3" s="1252" t="s">
        <v>174</v>
      </c>
      <c r="AS3" s="1253"/>
      <c r="AT3" s="1254" t="s">
        <v>175</v>
      </c>
      <c r="AU3" s="1255"/>
      <c r="AV3" s="1268" t="s">
        <v>1</v>
      </c>
      <c r="AW3" s="1272"/>
      <c r="AX3" s="1264" t="s">
        <v>176</v>
      </c>
      <c r="AY3" s="1265"/>
      <c r="AZ3" s="1266" t="s">
        <v>2</v>
      </c>
      <c r="BA3" s="1267"/>
    </row>
    <row r="4" spans="1:53" s="516" customFormat="1" ht="15" customHeight="1" thickBot="1">
      <c r="A4" s="1261"/>
      <c r="B4" s="927" t="s">
        <v>282</v>
      </c>
      <c r="C4" s="928" t="s">
        <v>284</v>
      </c>
      <c r="D4" s="927" t="s">
        <v>282</v>
      </c>
      <c r="E4" s="928" t="s">
        <v>284</v>
      </c>
      <c r="F4" s="927" t="s">
        <v>282</v>
      </c>
      <c r="G4" s="928" t="s">
        <v>284</v>
      </c>
      <c r="H4" s="927" t="s">
        <v>282</v>
      </c>
      <c r="I4" s="928" t="s">
        <v>284</v>
      </c>
      <c r="J4" s="927" t="s">
        <v>282</v>
      </c>
      <c r="K4" s="928" t="s">
        <v>284</v>
      </c>
      <c r="L4" s="927" t="s">
        <v>282</v>
      </c>
      <c r="M4" s="928" t="s">
        <v>284</v>
      </c>
      <c r="N4" s="927" t="s">
        <v>282</v>
      </c>
      <c r="O4" s="928" t="s">
        <v>284</v>
      </c>
      <c r="P4" s="927" t="s">
        <v>282</v>
      </c>
      <c r="Q4" s="928" t="s">
        <v>284</v>
      </c>
      <c r="R4" s="927" t="s">
        <v>282</v>
      </c>
      <c r="S4" s="928" t="s">
        <v>284</v>
      </c>
      <c r="T4" s="927" t="s">
        <v>282</v>
      </c>
      <c r="U4" s="928" t="s">
        <v>284</v>
      </c>
      <c r="V4" s="927" t="s">
        <v>282</v>
      </c>
      <c r="W4" s="928" t="s">
        <v>284</v>
      </c>
      <c r="X4" s="927" t="s">
        <v>282</v>
      </c>
      <c r="Y4" s="928" t="s">
        <v>284</v>
      </c>
      <c r="Z4" s="927" t="s">
        <v>282</v>
      </c>
      <c r="AA4" s="928" t="s">
        <v>284</v>
      </c>
      <c r="AB4" s="927" t="s">
        <v>282</v>
      </c>
      <c r="AC4" s="928" t="s">
        <v>284</v>
      </c>
      <c r="AD4" s="927" t="s">
        <v>282</v>
      </c>
      <c r="AE4" s="928" t="s">
        <v>284</v>
      </c>
      <c r="AF4" s="927" t="s">
        <v>282</v>
      </c>
      <c r="AG4" s="928" t="s">
        <v>284</v>
      </c>
      <c r="AH4" s="927" t="s">
        <v>282</v>
      </c>
      <c r="AI4" s="928" t="s">
        <v>284</v>
      </c>
      <c r="AJ4" s="927" t="s">
        <v>282</v>
      </c>
      <c r="AK4" s="928" t="s">
        <v>284</v>
      </c>
      <c r="AL4" s="927" t="s">
        <v>282</v>
      </c>
      <c r="AM4" s="928" t="s">
        <v>284</v>
      </c>
      <c r="AN4" s="927" t="s">
        <v>282</v>
      </c>
      <c r="AO4" s="928" t="s">
        <v>284</v>
      </c>
      <c r="AP4" s="927" t="s">
        <v>282</v>
      </c>
      <c r="AQ4" s="928" t="s">
        <v>284</v>
      </c>
      <c r="AR4" s="927" t="s">
        <v>282</v>
      </c>
      <c r="AS4" s="928" t="s">
        <v>284</v>
      </c>
      <c r="AT4" s="927" t="s">
        <v>282</v>
      </c>
      <c r="AU4" s="928" t="s">
        <v>284</v>
      </c>
      <c r="AV4" s="927" t="s">
        <v>282</v>
      </c>
      <c r="AW4" s="928" t="s">
        <v>284</v>
      </c>
      <c r="AX4" s="927" t="s">
        <v>282</v>
      </c>
      <c r="AY4" s="928" t="s">
        <v>284</v>
      </c>
      <c r="AZ4" s="927" t="s">
        <v>282</v>
      </c>
      <c r="BA4" s="929" t="s">
        <v>284</v>
      </c>
    </row>
    <row r="5" spans="1:53" ht="26.25">
      <c r="A5" s="922" t="s">
        <v>111</v>
      </c>
      <c r="B5" s="917">
        <v>637430</v>
      </c>
      <c r="C5" s="1139">
        <v>1200802</v>
      </c>
      <c r="D5" s="522"/>
      <c r="E5" s="747"/>
      <c r="F5" s="522"/>
      <c r="G5" s="747"/>
      <c r="H5" s="522">
        <v>229415</v>
      </c>
      <c r="I5" s="747">
        <v>277934</v>
      </c>
      <c r="J5" s="522">
        <v>-351033</v>
      </c>
      <c r="K5" s="747">
        <v>-746000</v>
      </c>
      <c r="L5" s="522"/>
      <c r="M5" s="747"/>
      <c r="N5" s="522">
        <v>463820</v>
      </c>
      <c r="O5" s="747">
        <v>939455</v>
      </c>
      <c r="P5" s="522">
        <v>-161439</v>
      </c>
      <c r="Q5" s="747"/>
      <c r="R5" s="522"/>
      <c r="S5" s="747"/>
      <c r="T5" s="522"/>
      <c r="U5" s="747"/>
      <c r="V5" s="21">
        <v>2203002</v>
      </c>
      <c r="W5" s="747">
        <v>5706308</v>
      </c>
      <c r="X5" s="522">
        <v>7654483</v>
      </c>
      <c r="Y5" s="1129"/>
      <c r="Z5" s="522"/>
      <c r="AA5" s="747"/>
      <c r="AB5" s="522">
        <v>15797</v>
      </c>
      <c r="AC5" s="747">
        <v>70821</v>
      </c>
      <c r="AD5" s="522"/>
      <c r="AE5" s="747"/>
      <c r="AF5" s="522">
        <v>598113</v>
      </c>
      <c r="AG5" s="747">
        <v>1181528</v>
      </c>
      <c r="AH5" s="522">
        <v>145643</v>
      </c>
      <c r="AI5" s="747">
        <v>252787</v>
      </c>
      <c r="AJ5" s="522"/>
      <c r="AK5" s="747"/>
      <c r="AL5" s="522"/>
      <c r="AM5" s="747"/>
      <c r="AN5" s="521">
        <v>554983</v>
      </c>
      <c r="AO5" s="1103">
        <v>2709938</v>
      </c>
      <c r="AP5" s="522"/>
      <c r="AQ5" s="747"/>
      <c r="AR5" s="522">
        <v>188370</v>
      </c>
      <c r="AS5" s="747">
        <v>407933</v>
      </c>
      <c r="AT5" s="522">
        <v>166402</v>
      </c>
      <c r="AU5" s="747">
        <v>166402</v>
      </c>
      <c r="AV5" s="522">
        <f aca="true" t="shared" si="0" ref="AV5:AV25">SUM(B5+D5+F5+H5+J5+L5+N5+P5+R5+T5+V5+X5+Z5+AB5+AD5+AF5+AH5+AJ5+AL5+AN5+AP5+AR5+AT5)</f>
        <v>12344986</v>
      </c>
      <c r="AW5" s="522">
        <f aca="true" t="shared" si="1" ref="AW5:AW25">SUM(C5+E5+G5+I5+K5+M5+O5+Q5+S5+U5+W5+Y5+AA5+AC5+AE5+AG5+AI5+AK5+AM5+AO5+AQ5+AS5+AU5)</f>
        <v>12167908</v>
      </c>
      <c r="AX5" s="522"/>
      <c r="AY5" s="519"/>
      <c r="AZ5" s="522">
        <f aca="true" t="shared" si="2" ref="AZ5:AZ25">AV5+AX5</f>
        <v>12344986</v>
      </c>
      <c r="BA5" s="523">
        <f aca="true" t="shared" si="3" ref="BA5:BA25">AW5+AY5</f>
        <v>12167908</v>
      </c>
    </row>
    <row r="6" spans="1:53" ht="14.25">
      <c r="A6" s="923" t="s">
        <v>112</v>
      </c>
      <c r="B6" s="66"/>
      <c r="C6" s="1139"/>
      <c r="D6" s="21"/>
      <c r="E6" s="1089"/>
      <c r="F6" s="21"/>
      <c r="G6" s="1089"/>
      <c r="H6" s="21"/>
      <c r="I6" s="747"/>
      <c r="J6" s="21"/>
      <c r="K6" s="747"/>
      <c r="L6" s="21"/>
      <c r="M6" s="1089"/>
      <c r="N6" s="21"/>
      <c r="O6" s="747"/>
      <c r="P6" s="21"/>
      <c r="Q6" s="747"/>
      <c r="R6" s="21"/>
      <c r="S6" s="1089"/>
      <c r="T6" s="21"/>
      <c r="U6" s="1089"/>
      <c r="V6" s="21"/>
      <c r="W6" s="747"/>
      <c r="X6" s="21"/>
      <c r="Y6" s="1129"/>
      <c r="Z6" s="367"/>
      <c r="AA6" s="1125"/>
      <c r="AB6" s="21"/>
      <c r="AC6" s="747"/>
      <c r="AD6" s="21"/>
      <c r="AE6" s="1089"/>
      <c r="AF6" s="21"/>
      <c r="AG6" s="747"/>
      <c r="AH6" s="21"/>
      <c r="AI6" s="747"/>
      <c r="AJ6" s="21"/>
      <c r="AK6" s="1089"/>
      <c r="AL6" s="1116"/>
      <c r="AM6" s="747"/>
      <c r="AN6" s="323"/>
      <c r="AO6" s="1103"/>
      <c r="AP6" s="1108"/>
      <c r="AQ6" s="440"/>
      <c r="AR6" s="242"/>
      <c r="AS6" s="747"/>
      <c r="AT6" s="21"/>
      <c r="AU6" s="1089"/>
      <c r="AV6" s="15">
        <f t="shared" si="0"/>
        <v>0</v>
      </c>
      <c r="AW6" s="15">
        <f t="shared" si="1"/>
        <v>0</v>
      </c>
      <c r="AX6" s="242"/>
      <c r="AY6" s="30"/>
      <c r="AZ6" s="15">
        <f t="shared" si="2"/>
        <v>0</v>
      </c>
      <c r="BA6" s="1088">
        <f t="shared" si="3"/>
        <v>0</v>
      </c>
    </row>
    <row r="7" spans="1:53" ht="26.25">
      <c r="A7" s="923" t="s">
        <v>113</v>
      </c>
      <c r="B7" s="66">
        <v>437611</v>
      </c>
      <c r="C7" s="1139">
        <v>864477</v>
      </c>
      <c r="D7" s="21">
        <v>11566</v>
      </c>
      <c r="E7" s="1089">
        <v>21988</v>
      </c>
      <c r="F7" s="21">
        <v>124547</v>
      </c>
      <c r="G7" s="1089">
        <v>251140</v>
      </c>
      <c r="H7" s="21">
        <v>1470829</v>
      </c>
      <c r="I7" s="747">
        <v>3139506</v>
      </c>
      <c r="J7" s="21">
        <v>66310</v>
      </c>
      <c r="K7" s="747">
        <v>125225</v>
      </c>
      <c r="L7" s="21">
        <v>233173</v>
      </c>
      <c r="M7" s="1089">
        <v>415918</v>
      </c>
      <c r="N7" s="21">
        <v>96551</v>
      </c>
      <c r="O7" s="747">
        <v>231062</v>
      </c>
      <c r="P7" s="21">
        <v>121186</v>
      </c>
      <c r="Q7" s="747">
        <v>266637</v>
      </c>
      <c r="R7" s="21">
        <v>184337</v>
      </c>
      <c r="S7" s="1089">
        <v>368138</v>
      </c>
      <c r="T7" s="21">
        <v>47910</v>
      </c>
      <c r="U7" s="1089">
        <v>97646</v>
      </c>
      <c r="V7" s="21">
        <v>934884</v>
      </c>
      <c r="W7" s="747">
        <v>1775653</v>
      </c>
      <c r="X7" s="21">
        <v>2217193</v>
      </c>
      <c r="Y7" s="1129">
        <v>2143908</v>
      </c>
      <c r="Z7" s="67">
        <v>104692</v>
      </c>
      <c r="AA7" s="1125">
        <v>206035</v>
      </c>
      <c r="AB7" s="21">
        <v>108343</v>
      </c>
      <c r="AC7" s="747">
        <v>211303</v>
      </c>
      <c r="AD7" s="21">
        <v>522591</v>
      </c>
      <c r="AE7" s="1089">
        <v>998544</v>
      </c>
      <c r="AF7" s="21">
        <v>394672</v>
      </c>
      <c r="AG7" s="747">
        <v>793645</v>
      </c>
      <c r="AH7" s="21">
        <v>328279</v>
      </c>
      <c r="AI7" s="747">
        <v>462020</v>
      </c>
      <c r="AJ7" s="21">
        <v>225870</v>
      </c>
      <c r="AK7" s="1089">
        <v>448779</v>
      </c>
      <c r="AL7" s="1116"/>
      <c r="AM7" s="747"/>
      <c r="AN7" s="324">
        <v>1221276</v>
      </c>
      <c r="AO7" s="1103">
        <v>2312731</v>
      </c>
      <c r="AP7" s="1108">
        <v>57072</v>
      </c>
      <c r="AQ7" s="440">
        <v>105572</v>
      </c>
      <c r="AR7" s="242">
        <v>73678</v>
      </c>
      <c r="AS7" s="747">
        <v>167333</v>
      </c>
      <c r="AT7" s="21">
        <v>378331</v>
      </c>
      <c r="AU7" s="1089">
        <v>729747</v>
      </c>
      <c r="AV7" s="15">
        <f t="shared" si="0"/>
        <v>9360901</v>
      </c>
      <c r="AW7" s="15">
        <f t="shared" si="1"/>
        <v>16137007</v>
      </c>
      <c r="AX7" s="242">
        <v>52677</v>
      </c>
      <c r="AY7" s="30">
        <v>98447</v>
      </c>
      <c r="AZ7" s="15">
        <f t="shared" si="2"/>
        <v>9413578</v>
      </c>
      <c r="BA7" s="1088">
        <f t="shared" si="3"/>
        <v>16235454</v>
      </c>
    </row>
    <row r="8" spans="1:53" ht="26.25">
      <c r="A8" s="923" t="s">
        <v>114</v>
      </c>
      <c r="B8" s="66">
        <v>5631</v>
      </c>
      <c r="C8" s="1139">
        <v>9824</v>
      </c>
      <c r="D8" s="21"/>
      <c r="E8" s="1089"/>
      <c r="F8" s="21">
        <v>1347</v>
      </c>
      <c r="G8" s="1089">
        <v>1412</v>
      </c>
      <c r="H8" s="21">
        <v>902414</v>
      </c>
      <c r="I8" s="747">
        <v>1701537</v>
      </c>
      <c r="J8" s="21">
        <v>14963</v>
      </c>
      <c r="K8" s="747">
        <v>38094</v>
      </c>
      <c r="L8" s="21">
        <v>54763</v>
      </c>
      <c r="M8" s="1089">
        <v>154022</v>
      </c>
      <c r="N8" s="21">
        <v>11270</v>
      </c>
      <c r="O8" s="747">
        <v>43626</v>
      </c>
      <c r="P8" s="21">
        <v>55700</v>
      </c>
      <c r="Q8" s="747">
        <v>111586</v>
      </c>
      <c r="R8" s="21">
        <v>181035</v>
      </c>
      <c r="S8" s="1089">
        <v>187386</v>
      </c>
      <c r="T8" s="21">
        <v>8750</v>
      </c>
      <c r="U8" s="1089">
        <v>15137</v>
      </c>
      <c r="V8" s="21">
        <v>495567</v>
      </c>
      <c r="W8" s="747">
        <v>676160</v>
      </c>
      <c r="X8" s="21">
        <v>1541547</v>
      </c>
      <c r="Y8" s="1129">
        <v>977394</v>
      </c>
      <c r="Z8" s="67">
        <v>3477</v>
      </c>
      <c r="AA8" s="1125">
        <v>27002</v>
      </c>
      <c r="AB8" s="21">
        <v>8946</v>
      </c>
      <c r="AC8" s="747">
        <v>8946</v>
      </c>
      <c r="AD8" s="21">
        <v>12054</v>
      </c>
      <c r="AE8" s="1089">
        <v>12054</v>
      </c>
      <c r="AF8" s="21">
        <v>105873</v>
      </c>
      <c r="AG8" s="747">
        <v>213599</v>
      </c>
      <c r="AH8" s="21">
        <v>5169</v>
      </c>
      <c r="AI8" s="747">
        <v>14737</v>
      </c>
      <c r="AJ8" s="21">
        <v>241720</v>
      </c>
      <c r="AK8" s="1089">
        <v>482661</v>
      </c>
      <c r="AL8" s="1116"/>
      <c r="AM8" s="747"/>
      <c r="AN8" s="324">
        <v>339346</v>
      </c>
      <c r="AO8" s="1103">
        <v>972464</v>
      </c>
      <c r="AP8" s="1108">
        <v>16586</v>
      </c>
      <c r="AQ8" s="440">
        <v>42046</v>
      </c>
      <c r="AR8" s="242">
        <v>31856</v>
      </c>
      <c r="AS8" s="747">
        <v>84069</v>
      </c>
      <c r="AT8" s="21">
        <v>57663</v>
      </c>
      <c r="AU8" s="1089">
        <v>58511</v>
      </c>
      <c r="AV8" s="15">
        <f t="shared" si="0"/>
        <v>4095677</v>
      </c>
      <c r="AW8" s="15">
        <f t="shared" si="1"/>
        <v>5832267</v>
      </c>
      <c r="AX8" s="242">
        <v>9333</v>
      </c>
      <c r="AY8" s="30">
        <v>14291</v>
      </c>
      <c r="AZ8" s="15">
        <f t="shared" si="2"/>
        <v>4105010</v>
      </c>
      <c r="BA8" s="1088">
        <f t="shared" si="3"/>
        <v>5846558</v>
      </c>
    </row>
    <row r="9" spans="1:53" ht="26.25">
      <c r="A9" s="923" t="s">
        <v>115</v>
      </c>
      <c r="B9" s="66"/>
      <c r="C9" s="1139"/>
      <c r="D9" s="21"/>
      <c r="E9" s="1089"/>
      <c r="F9" s="21">
        <v>-449</v>
      </c>
      <c r="G9" s="1089">
        <v>-772</v>
      </c>
      <c r="H9" s="21">
        <v>-254870</v>
      </c>
      <c r="I9" s="747">
        <v>-347403</v>
      </c>
      <c r="J9" s="21">
        <v>-8584</v>
      </c>
      <c r="K9" s="747">
        <v>-13257</v>
      </c>
      <c r="L9" s="21"/>
      <c r="M9" s="1089"/>
      <c r="N9" s="21">
        <v>-1154</v>
      </c>
      <c r="O9" s="747">
        <v>-6101</v>
      </c>
      <c r="P9" s="21">
        <v>-21397</v>
      </c>
      <c r="Q9" s="747">
        <v>-39405</v>
      </c>
      <c r="R9" s="21">
        <v>-51000</v>
      </c>
      <c r="S9" s="1089">
        <v>-51000</v>
      </c>
      <c r="T9" s="21">
        <v>-2859</v>
      </c>
      <c r="U9" s="1089">
        <v>-9685</v>
      </c>
      <c r="V9" s="21">
        <v>-8622</v>
      </c>
      <c r="W9" s="747">
        <v>-16706</v>
      </c>
      <c r="X9" s="21">
        <v>-262914</v>
      </c>
      <c r="Y9" s="1129">
        <v>-269355</v>
      </c>
      <c r="Z9" s="67">
        <v>-11367</v>
      </c>
      <c r="AA9" s="1125">
        <v>-31074</v>
      </c>
      <c r="AB9" s="21"/>
      <c r="AC9" s="747"/>
      <c r="AD9" s="21"/>
      <c r="AE9" s="1089"/>
      <c r="AF9" s="21">
        <v>-25153</v>
      </c>
      <c r="AG9" s="747">
        <v>-35825</v>
      </c>
      <c r="AH9" s="21"/>
      <c r="AI9" s="747"/>
      <c r="AJ9" s="21">
        <v>-46021</v>
      </c>
      <c r="AK9" s="1089">
        <v>-94585</v>
      </c>
      <c r="AL9" s="1116"/>
      <c r="AM9" s="747"/>
      <c r="AN9" s="324">
        <v>-131849</v>
      </c>
      <c r="AO9" s="1103">
        <v>-166090</v>
      </c>
      <c r="AP9" s="1108"/>
      <c r="AQ9" s="440">
        <v>-94333</v>
      </c>
      <c r="AR9" s="242">
        <v>-6035</v>
      </c>
      <c r="AS9" s="747">
        <v>-6035</v>
      </c>
      <c r="AT9" s="21">
        <v>-39276</v>
      </c>
      <c r="AU9" s="1089">
        <v>-44034</v>
      </c>
      <c r="AV9" s="15">
        <f t="shared" si="0"/>
        <v>-871550</v>
      </c>
      <c r="AW9" s="15">
        <f t="shared" si="1"/>
        <v>-1225660</v>
      </c>
      <c r="AX9" s="242">
        <v>-1825</v>
      </c>
      <c r="AY9" s="30">
        <v>-2496</v>
      </c>
      <c r="AZ9" s="15">
        <f t="shared" si="2"/>
        <v>-873375</v>
      </c>
      <c r="BA9" s="1088">
        <f t="shared" si="3"/>
        <v>-1228156</v>
      </c>
    </row>
    <row r="10" spans="1:53" ht="39">
      <c r="A10" s="923" t="s">
        <v>116</v>
      </c>
      <c r="B10" s="15"/>
      <c r="C10" s="1139"/>
      <c r="D10" s="35">
        <v>11018</v>
      </c>
      <c r="E10" s="1089">
        <v>24645</v>
      </c>
      <c r="F10" s="35"/>
      <c r="G10" s="1089"/>
      <c r="H10" s="35">
        <v>26600</v>
      </c>
      <c r="I10" s="747">
        <v>18868</v>
      </c>
      <c r="J10" s="35"/>
      <c r="K10" s="747"/>
      <c r="L10" s="35"/>
      <c r="M10" s="1089"/>
      <c r="N10" s="35">
        <v>-4374</v>
      </c>
      <c r="O10" s="747">
        <v>-9201</v>
      </c>
      <c r="P10" s="35"/>
      <c r="Q10" s="747"/>
      <c r="R10" s="35"/>
      <c r="S10" s="1089"/>
      <c r="T10" s="35"/>
      <c r="U10" s="1089"/>
      <c r="V10" s="35">
        <v>-21853</v>
      </c>
      <c r="W10" s="747">
        <v>-47453</v>
      </c>
      <c r="X10" s="35">
        <v>3117</v>
      </c>
      <c r="Y10" s="1129">
        <v>-19803</v>
      </c>
      <c r="Z10" s="67">
        <v>19007</v>
      </c>
      <c r="AA10" s="1125">
        <v>32281</v>
      </c>
      <c r="AB10" s="35">
        <v>3605</v>
      </c>
      <c r="AC10" s="747">
        <v>10854</v>
      </c>
      <c r="AD10" s="1122"/>
      <c r="AE10" s="1089"/>
      <c r="AF10" s="35">
        <v>15990</v>
      </c>
      <c r="AG10" s="747">
        <v>50278</v>
      </c>
      <c r="AH10" s="35">
        <v>-3669</v>
      </c>
      <c r="AI10" s="747">
        <v>-3669</v>
      </c>
      <c r="AJ10" s="35">
        <v>2924</v>
      </c>
      <c r="AK10" s="1089">
        <v>5692</v>
      </c>
      <c r="AL10" s="1116"/>
      <c r="AM10" s="747"/>
      <c r="AN10" s="324">
        <v>168</v>
      </c>
      <c r="AO10" s="1103">
        <v>22326</v>
      </c>
      <c r="AP10" s="1108">
        <v>-1029</v>
      </c>
      <c r="AQ10" s="440">
        <v>-1888</v>
      </c>
      <c r="AR10" s="242"/>
      <c r="AS10" s="747"/>
      <c r="AT10" s="35"/>
      <c r="AU10" s="1089"/>
      <c r="AV10" s="15">
        <f t="shared" si="0"/>
        <v>51504</v>
      </c>
      <c r="AW10" s="15">
        <f t="shared" si="1"/>
        <v>82930</v>
      </c>
      <c r="AX10" s="35"/>
      <c r="AY10" s="30"/>
      <c r="AZ10" s="15">
        <f t="shared" si="2"/>
        <v>51504</v>
      </c>
      <c r="BA10" s="1088">
        <f t="shared" si="3"/>
        <v>82930</v>
      </c>
    </row>
    <row r="11" spans="1:53" ht="26.25">
      <c r="A11" s="923" t="s">
        <v>300</v>
      </c>
      <c r="B11" s="15"/>
      <c r="C11" s="1139"/>
      <c r="D11" s="35"/>
      <c r="E11" s="1089"/>
      <c r="F11" s="35"/>
      <c r="G11" s="1089"/>
      <c r="H11" s="35"/>
      <c r="I11" s="747"/>
      <c r="J11" s="35"/>
      <c r="K11" s="747"/>
      <c r="L11" s="35"/>
      <c r="M11" s="1089"/>
      <c r="N11" s="35"/>
      <c r="O11" s="747"/>
      <c r="P11" s="35"/>
      <c r="Q11" s="747"/>
      <c r="R11" s="35"/>
      <c r="S11" s="1089"/>
      <c r="T11" s="35"/>
      <c r="U11" s="1089"/>
      <c r="V11" s="35"/>
      <c r="W11" s="747"/>
      <c r="X11" s="35"/>
      <c r="Y11" s="1129"/>
      <c r="Z11" s="67"/>
      <c r="AA11" s="1125"/>
      <c r="AB11" s="35"/>
      <c r="AC11" s="747"/>
      <c r="AD11" s="1122"/>
      <c r="AE11" s="1089"/>
      <c r="AF11" s="35">
        <v>-42001</v>
      </c>
      <c r="AG11" s="747">
        <v>-79500</v>
      </c>
      <c r="AH11" s="35"/>
      <c r="AI11" s="747"/>
      <c r="AJ11" s="35"/>
      <c r="AK11" s="1089"/>
      <c r="AL11" s="1116"/>
      <c r="AM11" s="747"/>
      <c r="AN11" s="324">
        <v>14952</v>
      </c>
      <c r="AO11" s="1103">
        <v>31514</v>
      </c>
      <c r="AP11" s="1108"/>
      <c r="AQ11" s="440"/>
      <c r="AR11" s="242"/>
      <c r="AS11" s="747"/>
      <c r="AT11" s="35"/>
      <c r="AU11" s="1089"/>
      <c r="AV11" s="15"/>
      <c r="AW11" s="15"/>
      <c r="AX11" s="35"/>
      <c r="AY11" s="30"/>
      <c r="AZ11" s="15"/>
      <c r="BA11" s="1141"/>
    </row>
    <row r="12" spans="1:53" ht="14.25">
      <c r="A12" s="923" t="s">
        <v>117</v>
      </c>
      <c r="B12" s="66"/>
      <c r="C12" s="1139"/>
      <c r="D12" s="21"/>
      <c r="E12" s="1089"/>
      <c r="F12" s="21"/>
      <c r="G12" s="1089"/>
      <c r="H12" s="21">
        <v>9112</v>
      </c>
      <c r="I12" s="747">
        <v>9112</v>
      </c>
      <c r="J12" s="21"/>
      <c r="K12" s="747"/>
      <c r="L12" s="21">
        <v>67</v>
      </c>
      <c r="M12" s="1089">
        <v>118</v>
      </c>
      <c r="N12" s="21"/>
      <c r="O12" s="747"/>
      <c r="P12" s="21">
        <v>235</v>
      </c>
      <c r="Q12" s="747">
        <v>235</v>
      </c>
      <c r="R12" s="21"/>
      <c r="S12" s="1089"/>
      <c r="T12" s="21"/>
      <c r="U12" s="1089"/>
      <c r="V12" s="21"/>
      <c r="W12" s="747"/>
      <c r="X12" s="21">
        <v>4842</v>
      </c>
      <c r="Y12" s="1129">
        <v>9981</v>
      </c>
      <c r="Z12" s="21">
        <v>550</v>
      </c>
      <c r="AA12" s="1125">
        <f>1149+32</f>
        <v>1181</v>
      </c>
      <c r="AB12" s="21">
        <v>3092</v>
      </c>
      <c r="AC12" s="747">
        <v>5185</v>
      </c>
      <c r="AD12" s="21"/>
      <c r="AE12" s="1089"/>
      <c r="AF12" s="21"/>
      <c r="AG12" s="747"/>
      <c r="AH12" s="21"/>
      <c r="AI12" s="747"/>
      <c r="AJ12" s="21"/>
      <c r="AK12" s="1089"/>
      <c r="AL12" s="1116"/>
      <c r="AM12" s="747"/>
      <c r="AN12" s="324"/>
      <c r="AO12" s="1103"/>
      <c r="AP12" s="1108">
        <v>179</v>
      </c>
      <c r="AQ12" s="440">
        <v>582</v>
      </c>
      <c r="AR12" s="242">
        <v>-59</v>
      </c>
      <c r="AS12" s="747">
        <v>90</v>
      </c>
      <c r="AT12" s="21"/>
      <c r="AU12" s="1089"/>
      <c r="AV12" s="15">
        <f t="shared" si="0"/>
        <v>18018</v>
      </c>
      <c r="AW12" s="15">
        <f t="shared" si="1"/>
        <v>26484</v>
      </c>
      <c r="AX12" s="242"/>
      <c r="AY12" s="30"/>
      <c r="AZ12" s="15">
        <f t="shared" si="2"/>
        <v>18018</v>
      </c>
      <c r="BA12" s="1088">
        <f t="shared" si="3"/>
        <v>26484</v>
      </c>
    </row>
    <row r="13" spans="1:53" s="1022" customFormat="1" ht="14.25">
      <c r="A13" s="1019" t="s">
        <v>280</v>
      </c>
      <c r="B13" s="1023">
        <f aca="true" t="shared" si="4" ref="B13:X13">SUM(B5:B12)</f>
        <v>1080672</v>
      </c>
      <c r="C13" s="1023">
        <f t="shared" si="4"/>
        <v>2075103</v>
      </c>
      <c r="D13" s="1023">
        <f t="shared" si="4"/>
        <v>22584</v>
      </c>
      <c r="E13" s="1023">
        <f t="shared" si="4"/>
        <v>46633</v>
      </c>
      <c r="F13" s="1023">
        <f t="shared" si="4"/>
        <v>125445</v>
      </c>
      <c r="G13" s="1023">
        <f t="shared" si="4"/>
        <v>251780</v>
      </c>
      <c r="H13" s="1023">
        <f t="shared" si="4"/>
        <v>2383500</v>
      </c>
      <c r="I13" s="1023">
        <f t="shared" si="4"/>
        <v>4799554</v>
      </c>
      <c r="J13" s="1023">
        <f t="shared" si="4"/>
        <v>-278344</v>
      </c>
      <c r="K13" s="1023">
        <f t="shared" si="4"/>
        <v>-595938</v>
      </c>
      <c r="L13" s="1023">
        <f t="shared" si="4"/>
        <v>288003</v>
      </c>
      <c r="M13" s="1023">
        <f t="shared" si="4"/>
        <v>570058</v>
      </c>
      <c r="N13" s="1023">
        <f t="shared" si="4"/>
        <v>566113</v>
      </c>
      <c r="O13" s="1023">
        <f t="shared" si="4"/>
        <v>1198841</v>
      </c>
      <c r="P13" s="1023">
        <f t="shared" si="4"/>
        <v>-5715</v>
      </c>
      <c r="Q13" s="1023">
        <f t="shared" si="4"/>
        <v>339053</v>
      </c>
      <c r="R13" s="1023">
        <f t="shared" si="4"/>
        <v>314372</v>
      </c>
      <c r="S13" s="1023">
        <f t="shared" si="4"/>
        <v>504524</v>
      </c>
      <c r="T13" s="1023">
        <f t="shared" si="4"/>
        <v>53801</v>
      </c>
      <c r="U13" s="1023">
        <f t="shared" si="4"/>
        <v>103098</v>
      </c>
      <c r="V13" s="1023">
        <f t="shared" si="4"/>
        <v>3602978</v>
      </c>
      <c r="W13" s="1023">
        <f t="shared" si="4"/>
        <v>8093962</v>
      </c>
      <c r="X13" s="1023">
        <f t="shared" si="4"/>
        <v>11158268</v>
      </c>
      <c r="Y13" s="1130">
        <f>X13</f>
        <v>11158268</v>
      </c>
      <c r="Z13" s="1023">
        <f aca="true" t="shared" si="5" ref="Z13:AN13">SUM(Z5:Z12)</f>
        <v>116359</v>
      </c>
      <c r="AA13" s="1023">
        <f t="shared" si="5"/>
        <v>235425</v>
      </c>
      <c r="AB13" s="1023">
        <f t="shared" si="5"/>
        <v>139783</v>
      </c>
      <c r="AC13" s="1023">
        <f t="shared" si="5"/>
        <v>307109</v>
      </c>
      <c r="AD13" s="1023">
        <f t="shared" si="5"/>
        <v>534645</v>
      </c>
      <c r="AE13" s="1023">
        <f t="shared" si="5"/>
        <v>1010598</v>
      </c>
      <c r="AF13" s="1023">
        <f t="shared" si="5"/>
        <v>1047494</v>
      </c>
      <c r="AG13" s="1023">
        <f t="shared" si="5"/>
        <v>2123725</v>
      </c>
      <c r="AH13" s="1023">
        <f t="shared" si="5"/>
        <v>475422</v>
      </c>
      <c r="AI13" s="1112">
        <f t="shared" si="5"/>
        <v>725875</v>
      </c>
      <c r="AJ13" s="1023">
        <f t="shared" si="5"/>
        <v>424493</v>
      </c>
      <c r="AK13" s="1023">
        <f t="shared" si="5"/>
        <v>842547</v>
      </c>
      <c r="AL13" s="1023">
        <f t="shared" si="5"/>
        <v>0</v>
      </c>
      <c r="AM13" s="1112">
        <f t="shared" si="5"/>
        <v>0</v>
      </c>
      <c r="AN13" s="1023">
        <f t="shared" si="5"/>
        <v>1998876</v>
      </c>
      <c r="AO13" s="1098">
        <f>AN13</f>
        <v>1998876</v>
      </c>
      <c r="AP13" s="1023">
        <f>SUM(AP5:AP12)</f>
        <v>72808</v>
      </c>
      <c r="AQ13" s="1097">
        <f>AP13</f>
        <v>72808</v>
      </c>
      <c r="AR13" s="1023">
        <f>SUM(AR5:AR12)</f>
        <v>287810</v>
      </c>
      <c r="AS13" s="1023">
        <f>SUM(AS5:AS12)</f>
        <v>653390</v>
      </c>
      <c r="AT13" s="1023">
        <f>SUM(AT5:AT12)</f>
        <v>563120</v>
      </c>
      <c r="AU13" s="1023">
        <f>SUM(AU5:AU12)</f>
        <v>910626</v>
      </c>
      <c r="AV13" s="1020">
        <f t="shared" si="0"/>
        <v>24972487</v>
      </c>
      <c r="AW13" s="1020">
        <f t="shared" si="1"/>
        <v>37425915</v>
      </c>
      <c r="AX13" s="1023">
        <f>SUM(AX5:AX12)</f>
        <v>60185</v>
      </c>
      <c r="AY13" s="1023">
        <f>SUM(AY5:AY12)</f>
        <v>110242</v>
      </c>
      <c r="AZ13" s="1020">
        <f t="shared" si="2"/>
        <v>25032672</v>
      </c>
      <c r="BA13" s="1021">
        <f t="shared" si="3"/>
        <v>37536157</v>
      </c>
    </row>
    <row r="14" spans="1:53" ht="39">
      <c r="A14" s="923" t="s">
        <v>118</v>
      </c>
      <c r="B14" s="66">
        <v>167126</v>
      </c>
      <c r="C14" s="1139">
        <v>310591</v>
      </c>
      <c r="D14" s="21">
        <v>31735</v>
      </c>
      <c r="E14" s="1089">
        <v>56850</v>
      </c>
      <c r="F14" s="21">
        <v>24850</v>
      </c>
      <c r="G14" s="1089">
        <v>45009</v>
      </c>
      <c r="H14" s="21">
        <v>136860</v>
      </c>
      <c r="I14" s="747">
        <v>202511</v>
      </c>
      <c r="J14" s="21">
        <v>27772</v>
      </c>
      <c r="K14" s="747">
        <v>55601</v>
      </c>
      <c r="L14" s="21">
        <v>20619</v>
      </c>
      <c r="M14" s="1089">
        <v>35734</v>
      </c>
      <c r="N14" s="21">
        <v>157372</v>
      </c>
      <c r="O14" s="747">
        <v>539852</v>
      </c>
      <c r="P14" s="21">
        <v>-736099</v>
      </c>
      <c r="Q14" s="747">
        <v>4132</v>
      </c>
      <c r="R14" s="21">
        <v>240</v>
      </c>
      <c r="S14" s="1089">
        <v>520</v>
      </c>
      <c r="T14" s="21">
        <v>35679</v>
      </c>
      <c r="U14" s="1089">
        <v>38531</v>
      </c>
      <c r="V14" s="21">
        <v>68202</v>
      </c>
      <c r="W14" s="747">
        <v>88450</v>
      </c>
      <c r="X14" s="21">
        <v>190269</v>
      </c>
      <c r="Y14" s="1129">
        <v>205678</v>
      </c>
      <c r="Z14" s="21">
        <v>18811</v>
      </c>
      <c r="AA14" s="1125">
        <v>31370</v>
      </c>
      <c r="AB14" s="21">
        <v>41109</v>
      </c>
      <c r="AC14" s="747">
        <v>68953</v>
      </c>
      <c r="AD14" s="21">
        <v>16190</v>
      </c>
      <c r="AE14" s="1089">
        <v>20785</v>
      </c>
      <c r="AF14" s="21"/>
      <c r="AG14" s="747"/>
      <c r="AH14" s="21">
        <v>280108</v>
      </c>
      <c r="AI14" s="1089">
        <v>297603</v>
      </c>
      <c r="AJ14" s="21">
        <v>142718</v>
      </c>
      <c r="AK14" s="1089">
        <v>392797</v>
      </c>
      <c r="AL14" s="1116"/>
      <c r="AM14" s="1089"/>
      <c r="AN14" s="323"/>
      <c r="AO14" s="1103"/>
      <c r="AP14" s="1108">
        <v>1846</v>
      </c>
      <c r="AQ14" s="440">
        <v>7816</v>
      </c>
      <c r="AR14" s="242">
        <v>16115</v>
      </c>
      <c r="AS14" s="747">
        <v>31632</v>
      </c>
      <c r="AT14" s="21">
        <v>8256</v>
      </c>
      <c r="AU14" s="1089">
        <v>13576</v>
      </c>
      <c r="AV14" s="15">
        <f t="shared" si="0"/>
        <v>649778</v>
      </c>
      <c r="AW14" s="15">
        <f t="shared" si="1"/>
        <v>2447991</v>
      </c>
      <c r="AX14" s="242">
        <v>1070</v>
      </c>
      <c r="AY14" s="30">
        <v>2196</v>
      </c>
      <c r="AZ14" s="15">
        <f t="shared" si="2"/>
        <v>650848</v>
      </c>
      <c r="BA14" s="1088">
        <f t="shared" si="3"/>
        <v>2450187</v>
      </c>
    </row>
    <row r="15" spans="1:53" ht="14.25">
      <c r="A15" s="923" t="s">
        <v>119</v>
      </c>
      <c r="B15" s="66"/>
      <c r="C15" s="1139"/>
      <c r="D15" s="21"/>
      <c r="E15" s="1089"/>
      <c r="F15" s="21"/>
      <c r="G15" s="1089"/>
      <c r="H15" s="21"/>
      <c r="I15" s="747"/>
      <c r="J15" s="21"/>
      <c r="K15" s="747"/>
      <c r="L15" s="21"/>
      <c r="M15" s="1089"/>
      <c r="N15" s="21"/>
      <c r="O15" s="747"/>
      <c r="P15" s="21"/>
      <c r="Q15" s="747"/>
      <c r="R15" s="21"/>
      <c r="S15" s="1089"/>
      <c r="T15" s="21"/>
      <c r="U15" s="1089"/>
      <c r="V15" s="21"/>
      <c r="W15" s="747"/>
      <c r="X15" s="21"/>
      <c r="Y15" s="1129"/>
      <c r="Z15" s="21"/>
      <c r="AA15" s="1125"/>
      <c r="AB15" s="21"/>
      <c r="AC15" s="747"/>
      <c r="AD15" s="21"/>
      <c r="AE15" s="1089"/>
      <c r="AF15" s="21"/>
      <c r="AG15" s="747"/>
      <c r="AH15" s="21"/>
      <c r="AI15" s="1089"/>
      <c r="AJ15" s="21"/>
      <c r="AK15" s="1089"/>
      <c r="AL15" s="1116"/>
      <c r="AM15" s="1089"/>
      <c r="AN15" s="325"/>
      <c r="AO15" s="1103"/>
      <c r="AP15" s="1108"/>
      <c r="AQ15" s="440"/>
      <c r="AR15" s="242"/>
      <c r="AS15" s="747"/>
      <c r="AT15" s="21"/>
      <c r="AU15" s="1089"/>
      <c r="AV15" s="15">
        <f t="shared" si="0"/>
        <v>0</v>
      </c>
      <c r="AW15" s="15">
        <f t="shared" si="1"/>
        <v>0</v>
      </c>
      <c r="AX15" s="242"/>
      <c r="AY15" s="30"/>
      <c r="AZ15" s="15">
        <f t="shared" si="2"/>
        <v>0</v>
      </c>
      <c r="BA15" s="1088">
        <f t="shared" si="3"/>
        <v>0</v>
      </c>
    </row>
    <row r="16" spans="1:53" ht="14.25">
      <c r="A16" s="923" t="s">
        <v>120</v>
      </c>
      <c r="B16" s="15"/>
      <c r="C16" s="1139"/>
      <c r="D16" s="35">
        <v>13163</v>
      </c>
      <c r="E16" s="1089">
        <v>20798</v>
      </c>
      <c r="F16" s="35"/>
      <c r="G16" s="1089"/>
      <c r="H16" s="35"/>
      <c r="I16" s="747"/>
      <c r="J16" s="35"/>
      <c r="K16" s="747"/>
      <c r="L16" s="35"/>
      <c r="M16" s="1089"/>
      <c r="N16" s="35">
        <v>28137</v>
      </c>
      <c r="O16" s="747">
        <v>28137</v>
      </c>
      <c r="P16" s="35"/>
      <c r="Q16" s="747"/>
      <c r="R16" s="35">
        <v>10168</v>
      </c>
      <c r="S16" s="1089">
        <v>19390</v>
      </c>
      <c r="T16" s="35"/>
      <c r="U16" s="1089"/>
      <c r="V16" s="35"/>
      <c r="W16" s="747"/>
      <c r="X16" s="35"/>
      <c r="Y16" s="1129"/>
      <c r="Z16" s="67">
        <v>1577</v>
      </c>
      <c r="AA16" s="1125">
        <v>29802</v>
      </c>
      <c r="AB16" s="35"/>
      <c r="AC16" s="747"/>
      <c r="AD16" s="1122"/>
      <c r="AE16" s="1089"/>
      <c r="AF16" s="35"/>
      <c r="AG16" s="747"/>
      <c r="AH16" s="35"/>
      <c r="AI16" s="952"/>
      <c r="AJ16" s="35"/>
      <c r="AK16" s="1089"/>
      <c r="AL16" s="1116"/>
      <c r="AM16" s="1089"/>
      <c r="AN16" s="324">
        <v>1285</v>
      </c>
      <c r="AO16" s="1103">
        <v>2415</v>
      </c>
      <c r="AP16" s="1108"/>
      <c r="AQ16" s="440"/>
      <c r="AR16" s="242"/>
      <c r="AS16" s="747"/>
      <c r="AT16" s="35">
        <v>19823</v>
      </c>
      <c r="AU16" s="1089">
        <v>19823</v>
      </c>
      <c r="AV16" s="15">
        <f t="shared" si="0"/>
        <v>74153</v>
      </c>
      <c r="AW16" s="15">
        <f t="shared" si="1"/>
        <v>120365</v>
      </c>
      <c r="AX16" s="35"/>
      <c r="AY16" s="30"/>
      <c r="AZ16" s="15">
        <f t="shared" si="2"/>
        <v>74153</v>
      </c>
      <c r="BA16" s="1088">
        <f t="shared" si="3"/>
        <v>120365</v>
      </c>
    </row>
    <row r="17" spans="1:53" ht="26.25">
      <c r="A17" s="923" t="s">
        <v>121</v>
      </c>
      <c r="B17" s="66"/>
      <c r="C17" s="1139"/>
      <c r="D17" s="21"/>
      <c r="E17" s="1089"/>
      <c r="F17" s="21"/>
      <c r="G17" s="1089"/>
      <c r="H17" s="21"/>
      <c r="I17" s="747"/>
      <c r="J17" s="21"/>
      <c r="K17" s="747"/>
      <c r="L17" s="21"/>
      <c r="M17" s="1089"/>
      <c r="N17" s="21"/>
      <c r="O17" s="747"/>
      <c r="P17" s="21"/>
      <c r="Q17" s="747"/>
      <c r="R17" s="21"/>
      <c r="S17" s="1089"/>
      <c r="T17" s="21"/>
      <c r="U17" s="1089"/>
      <c r="V17" s="21"/>
      <c r="W17" s="747"/>
      <c r="X17" s="21"/>
      <c r="Y17" s="1129"/>
      <c r="Z17" s="67"/>
      <c r="AA17" s="1125"/>
      <c r="AB17" s="21"/>
      <c r="AC17" s="747"/>
      <c r="AD17" s="21"/>
      <c r="AE17" s="1089"/>
      <c r="AF17" s="21"/>
      <c r="AG17" s="747"/>
      <c r="AH17" s="21"/>
      <c r="AI17" s="1089"/>
      <c r="AJ17" s="21"/>
      <c r="AK17" s="1089"/>
      <c r="AL17" s="1116"/>
      <c r="AM17" s="1089"/>
      <c r="AN17" s="324">
        <v>1199</v>
      </c>
      <c r="AO17" s="1103">
        <v>1276</v>
      </c>
      <c r="AP17" s="1108"/>
      <c r="AQ17" s="440"/>
      <c r="AR17" s="242"/>
      <c r="AS17" s="747"/>
      <c r="AT17" s="21"/>
      <c r="AU17" s="1089"/>
      <c r="AV17" s="15">
        <f t="shared" si="0"/>
        <v>1199</v>
      </c>
      <c r="AW17" s="15">
        <f t="shared" si="1"/>
        <v>1276</v>
      </c>
      <c r="AX17" s="21"/>
      <c r="AY17" s="30"/>
      <c r="AZ17" s="15">
        <f t="shared" si="2"/>
        <v>1199</v>
      </c>
      <c r="BA17" s="1088">
        <f t="shared" si="3"/>
        <v>1276</v>
      </c>
    </row>
    <row r="18" spans="1:53" ht="14.25">
      <c r="A18" s="923" t="s">
        <v>122</v>
      </c>
      <c r="B18" s="66"/>
      <c r="C18" s="1139"/>
      <c r="D18" s="21"/>
      <c r="E18" s="1089"/>
      <c r="F18" s="21"/>
      <c r="G18" s="1089"/>
      <c r="H18" s="21"/>
      <c r="I18" s="747"/>
      <c r="J18" s="21"/>
      <c r="K18" s="747"/>
      <c r="L18" s="21"/>
      <c r="M18" s="1089"/>
      <c r="N18" s="21"/>
      <c r="O18" s="747"/>
      <c r="P18" s="21"/>
      <c r="Q18" s="747"/>
      <c r="R18" s="21"/>
      <c r="S18" s="1089"/>
      <c r="T18" s="21"/>
      <c r="U18" s="1089"/>
      <c r="V18" s="21"/>
      <c r="W18" s="747"/>
      <c r="X18" s="21"/>
      <c r="Y18" s="1129"/>
      <c r="Z18" s="67"/>
      <c r="AA18" s="1125"/>
      <c r="AB18" s="21"/>
      <c r="AC18" s="747"/>
      <c r="AD18" s="21"/>
      <c r="AE18" s="1089"/>
      <c r="AF18" s="21"/>
      <c r="AG18" s="747"/>
      <c r="AH18" s="21"/>
      <c r="AI18" s="1089"/>
      <c r="AJ18" s="21"/>
      <c r="AK18" s="1089"/>
      <c r="AL18" s="1116"/>
      <c r="AM18" s="1089"/>
      <c r="AN18" s="324">
        <v>1130</v>
      </c>
      <c r="AO18" s="1103">
        <v>2263</v>
      </c>
      <c r="AP18" s="1108"/>
      <c r="AQ18" s="440"/>
      <c r="AR18" s="242"/>
      <c r="AS18" s="747"/>
      <c r="AT18" s="21"/>
      <c r="AU18" s="1089"/>
      <c r="AV18" s="15">
        <f t="shared" si="0"/>
        <v>1130</v>
      </c>
      <c r="AW18" s="15">
        <f t="shared" si="1"/>
        <v>2263</v>
      </c>
      <c r="AX18" s="21"/>
      <c r="AY18" s="30"/>
      <c r="AZ18" s="15">
        <f t="shared" si="2"/>
        <v>1130</v>
      </c>
      <c r="BA18" s="1088">
        <f t="shared" si="3"/>
        <v>2263</v>
      </c>
    </row>
    <row r="19" spans="1:53" ht="14.25">
      <c r="A19" s="923" t="s">
        <v>123</v>
      </c>
      <c r="B19" s="66"/>
      <c r="C19" s="1139"/>
      <c r="D19" s="21"/>
      <c r="E19" s="1089"/>
      <c r="F19" s="21"/>
      <c r="G19" s="1089"/>
      <c r="H19" s="21"/>
      <c r="I19" s="747"/>
      <c r="J19" s="21"/>
      <c r="K19" s="747"/>
      <c r="L19" s="21"/>
      <c r="M19" s="1089"/>
      <c r="N19" s="21"/>
      <c r="O19" s="747"/>
      <c r="P19" s="21"/>
      <c r="Q19" s="747"/>
      <c r="R19" s="21"/>
      <c r="S19" s="1089"/>
      <c r="T19" s="21"/>
      <c r="U19" s="1089"/>
      <c r="V19" s="21"/>
      <c r="W19" s="747"/>
      <c r="X19" s="21"/>
      <c r="Y19" s="1129"/>
      <c r="Z19" s="67"/>
      <c r="AA19" s="1125"/>
      <c r="AB19" s="21"/>
      <c r="AC19" s="747"/>
      <c r="AD19" s="21"/>
      <c r="AE19" s="1089"/>
      <c r="AF19" s="21">
        <f>30842+339+213+18201</f>
        <v>49595</v>
      </c>
      <c r="AG19" s="747">
        <f>38003+706+737+26692</f>
        <v>66138</v>
      </c>
      <c r="AH19" s="21"/>
      <c r="AI19" s="1089"/>
      <c r="AJ19" s="21"/>
      <c r="AK19" s="1089"/>
      <c r="AL19" s="1116"/>
      <c r="AM19" s="1089"/>
      <c r="AN19" s="324">
        <v>45069</v>
      </c>
      <c r="AO19" s="1103">
        <v>73242</v>
      </c>
      <c r="AP19" s="1108"/>
      <c r="AQ19" s="440"/>
      <c r="AR19" s="242"/>
      <c r="AS19" s="747"/>
      <c r="AT19" s="21"/>
      <c r="AU19" s="1089"/>
      <c r="AV19" s="15">
        <f t="shared" si="0"/>
        <v>94664</v>
      </c>
      <c r="AW19" s="15">
        <f t="shared" si="1"/>
        <v>139380</v>
      </c>
      <c r="AX19" s="21"/>
      <c r="AY19" s="30"/>
      <c r="AZ19" s="15">
        <f t="shared" si="2"/>
        <v>94664</v>
      </c>
      <c r="BA19" s="1088">
        <f t="shared" si="3"/>
        <v>139380</v>
      </c>
    </row>
    <row r="20" spans="1:53" ht="26.25">
      <c r="A20" s="923" t="s">
        <v>124</v>
      </c>
      <c r="B20" s="66">
        <v>6921</v>
      </c>
      <c r="C20" s="1139">
        <v>13842</v>
      </c>
      <c r="D20" s="21"/>
      <c r="E20" s="1089"/>
      <c r="F20" s="21"/>
      <c r="G20" s="1089"/>
      <c r="H20" s="21"/>
      <c r="I20" s="747"/>
      <c r="J20" s="21"/>
      <c r="K20" s="747"/>
      <c r="L20" s="21"/>
      <c r="M20" s="1089"/>
      <c r="N20" s="21"/>
      <c r="O20" s="747"/>
      <c r="P20" s="21"/>
      <c r="Q20" s="747"/>
      <c r="R20" s="21">
        <v>2315</v>
      </c>
      <c r="S20" s="1089">
        <v>2315</v>
      </c>
      <c r="T20" s="21"/>
      <c r="U20" s="1089"/>
      <c r="V20" s="21"/>
      <c r="W20" s="747"/>
      <c r="X20" s="21"/>
      <c r="Y20" s="1129"/>
      <c r="Z20" s="67"/>
      <c r="AA20" s="1125"/>
      <c r="AB20" s="21"/>
      <c r="AC20" s="747"/>
      <c r="AD20" s="21">
        <v>18750</v>
      </c>
      <c r="AE20" s="1089">
        <v>18750</v>
      </c>
      <c r="AF20" s="21">
        <v>33596</v>
      </c>
      <c r="AG20" s="747">
        <v>67197</v>
      </c>
      <c r="AH20" s="21"/>
      <c r="AI20" s="1089"/>
      <c r="AJ20" s="21"/>
      <c r="AK20" s="1089"/>
      <c r="AL20" s="1116"/>
      <c r="AM20" s="1089"/>
      <c r="AN20" s="324">
        <v>55077</v>
      </c>
      <c r="AO20" s="1103">
        <v>110154</v>
      </c>
      <c r="AP20" s="1108"/>
      <c r="AQ20" s="440"/>
      <c r="AR20" s="242">
        <v>3805</v>
      </c>
      <c r="AS20" s="747">
        <v>7605</v>
      </c>
      <c r="AT20" s="21">
        <v>13</v>
      </c>
      <c r="AU20" s="1089">
        <v>194</v>
      </c>
      <c r="AV20" s="15">
        <f t="shared" si="0"/>
        <v>120477</v>
      </c>
      <c r="AW20" s="15">
        <f t="shared" si="1"/>
        <v>220057</v>
      </c>
      <c r="AX20" s="21"/>
      <c r="AY20" s="30"/>
      <c r="AZ20" s="15">
        <f t="shared" si="2"/>
        <v>120477</v>
      </c>
      <c r="BA20" s="1088">
        <f t="shared" si="3"/>
        <v>220057</v>
      </c>
    </row>
    <row r="21" spans="1:53" ht="14.25">
      <c r="A21" s="923" t="s">
        <v>125</v>
      </c>
      <c r="B21" s="15"/>
      <c r="C21" s="1139"/>
      <c r="D21" s="35"/>
      <c r="E21" s="1089"/>
      <c r="F21" s="35"/>
      <c r="G21" s="1089"/>
      <c r="H21" s="35"/>
      <c r="I21" s="747"/>
      <c r="J21" s="35"/>
      <c r="K21" s="747"/>
      <c r="L21" s="35"/>
      <c r="M21" s="1089"/>
      <c r="N21" s="35"/>
      <c r="O21" s="747"/>
      <c r="P21" s="35">
        <v>1221</v>
      </c>
      <c r="Q21" s="747">
        <v>1221</v>
      </c>
      <c r="R21" s="35"/>
      <c r="S21" s="1089"/>
      <c r="T21" s="35"/>
      <c r="U21" s="1089"/>
      <c r="V21" s="35"/>
      <c r="W21" s="747"/>
      <c r="X21" s="35"/>
      <c r="Y21" s="1129"/>
      <c r="Z21" s="67"/>
      <c r="AA21" s="1125"/>
      <c r="AB21" s="35"/>
      <c r="AC21" s="747"/>
      <c r="AD21" s="1122"/>
      <c r="AE21" s="1089"/>
      <c r="AF21" s="35"/>
      <c r="AG21" s="747"/>
      <c r="AH21" s="35"/>
      <c r="AI21" s="952"/>
      <c r="AJ21" s="35"/>
      <c r="AK21" s="1089"/>
      <c r="AL21" s="1116"/>
      <c r="AM21" s="1089"/>
      <c r="AN21" s="325"/>
      <c r="AO21" s="1103"/>
      <c r="AP21" s="1108"/>
      <c r="AQ21" s="440"/>
      <c r="AR21" s="242"/>
      <c r="AS21" s="747"/>
      <c r="AT21" s="35">
        <v>-2</v>
      </c>
      <c r="AU21" s="1089">
        <v>-2</v>
      </c>
      <c r="AV21" s="15">
        <f t="shared" si="0"/>
        <v>1219</v>
      </c>
      <c r="AW21" s="15">
        <f t="shared" si="1"/>
        <v>1219</v>
      </c>
      <c r="AX21" s="35"/>
      <c r="AY21" s="30"/>
      <c r="AZ21" s="15">
        <f t="shared" si="2"/>
        <v>1219</v>
      </c>
      <c r="BA21" s="1088">
        <f t="shared" si="3"/>
        <v>1219</v>
      </c>
    </row>
    <row r="22" spans="1:53" ht="26.25">
      <c r="A22" s="923" t="s">
        <v>126</v>
      </c>
      <c r="B22" s="66">
        <v>578163</v>
      </c>
      <c r="C22" s="1139">
        <v>1205242</v>
      </c>
      <c r="D22" s="21">
        <v>176264</v>
      </c>
      <c r="E22" s="1089">
        <v>433204</v>
      </c>
      <c r="F22" s="21">
        <v>8350</v>
      </c>
      <c r="G22" s="1089">
        <v>113285</v>
      </c>
      <c r="H22" s="21">
        <v>236673</v>
      </c>
      <c r="I22" s="747">
        <v>589503</v>
      </c>
      <c r="J22" s="21"/>
      <c r="K22" s="747"/>
      <c r="L22" s="21">
        <f>3089+811+26742+12692</f>
        <v>43334</v>
      </c>
      <c r="M22" s="1089">
        <f>3089+1838+26742+17740</f>
        <v>49409</v>
      </c>
      <c r="N22" s="367">
        <v>201334</v>
      </c>
      <c r="O22" s="747">
        <v>253402</v>
      </c>
      <c r="P22" s="21">
        <v>1274341</v>
      </c>
      <c r="Q22" s="747">
        <v>1419691</v>
      </c>
      <c r="R22" s="21">
        <v>298331</v>
      </c>
      <c r="S22" s="1089">
        <v>1083809</v>
      </c>
      <c r="T22" s="21">
        <v>-89637</v>
      </c>
      <c r="U22" s="1089">
        <v>513300</v>
      </c>
      <c r="V22" s="21">
        <v>211300</v>
      </c>
      <c r="W22" s="747">
        <v>211300</v>
      </c>
      <c r="X22" s="21">
        <v>4679883</v>
      </c>
      <c r="Y22" s="1129">
        <v>717361</v>
      </c>
      <c r="Z22" s="67"/>
      <c r="AA22" s="1125"/>
      <c r="AB22" s="21">
        <v>367616</v>
      </c>
      <c r="AC22" s="747">
        <v>646328</v>
      </c>
      <c r="AD22" s="21">
        <v>26893</v>
      </c>
      <c r="AE22" s="1089">
        <v>57198</v>
      </c>
      <c r="AF22" s="21">
        <v>31470</v>
      </c>
      <c r="AG22" s="747">
        <v>292752</v>
      </c>
      <c r="AH22" s="21">
        <v>212568</v>
      </c>
      <c r="AI22" s="1089">
        <v>247502</v>
      </c>
      <c r="AJ22" s="21">
        <v>190276</v>
      </c>
      <c r="AK22" s="1089">
        <v>277992</v>
      </c>
      <c r="AL22" s="1116"/>
      <c r="AM22" s="1089"/>
      <c r="AN22" s="325"/>
      <c r="AO22" s="1103"/>
      <c r="AP22" s="1108">
        <v>180</v>
      </c>
      <c r="AQ22" s="440">
        <v>503</v>
      </c>
      <c r="AR22" s="242">
        <f>-71357+10759-1156+27014</f>
        <v>-34740</v>
      </c>
      <c r="AS22" s="747">
        <f>131384+16790+109333</f>
        <v>257507</v>
      </c>
      <c r="AT22" s="21">
        <v>605938</v>
      </c>
      <c r="AU22" s="1089">
        <v>1478650</v>
      </c>
      <c r="AV22" s="15">
        <f t="shared" si="0"/>
        <v>9018537</v>
      </c>
      <c r="AW22" s="15">
        <f t="shared" si="1"/>
        <v>9847938</v>
      </c>
      <c r="AX22" s="242"/>
      <c r="AY22" s="30"/>
      <c r="AZ22" s="15">
        <f t="shared" si="2"/>
        <v>9018537</v>
      </c>
      <c r="BA22" s="1088">
        <f t="shared" si="3"/>
        <v>9847938</v>
      </c>
    </row>
    <row r="23" spans="1:53" ht="14.25">
      <c r="A23" s="923" t="s">
        <v>127</v>
      </c>
      <c r="B23" s="66"/>
      <c r="C23" s="1139"/>
      <c r="D23" s="21"/>
      <c r="E23" s="1089"/>
      <c r="F23" s="21"/>
      <c r="G23" s="1089"/>
      <c r="H23" s="21"/>
      <c r="I23" s="747"/>
      <c r="J23" s="21"/>
      <c r="K23" s="747"/>
      <c r="L23" s="21"/>
      <c r="M23" s="1089"/>
      <c r="N23" s="21"/>
      <c r="O23" s="747"/>
      <c r="P23" s="21"/>
      <c r="Q23" s="747"/>
      <c r="R23" s="21"/>
      <c r="S23" s="1089"/>
      <c r="T23" s="21"/>
      <c r="U23" s="1089"/>
      <c r="V23" s="21"/>
      <c r="W23" s="747"/>
      <c r="X23" s="21"/>
      <c r="Y23" s="1129"/>
      <c r="Z23" s="67"/>
      <c r="AA23" s="1125"/>
      <c r="AB23" s="21"/>
      <c r="AC23" s="747"/>
      <c r="AD23" s="21"/>
      <c r="AE23" s="1089"/>
      <c r="AF23" s="21"/>
      <c r="AG23" s="747"/>
      <c r="AH23" s="21"/>
      <c r="AI23" s="1089"/>
      <c r="AJ23" s="21"/>
      <c r="AK23" s="1089"/>
      <c r="AL23" s="1116"/>
      <c r="AM23" s="1089"/>
      <c r="AN23" s="323"/>
      <c r="AO23" s="1103"/>
      <c r="AP23" s="1108"/>
      <c r="AQ23" s="440"/>
      <c r="AR23" s="242"/>
      <c r="AS23" s="747"/>
      <c r="AT23" s="21"/>
      <c r="AU23" s="1089"/>
      <c r="AV23" s="15">
        <f t="shared" si="0"/>
        <v>0</v>
      </c>
      <c r="AW23" s="15">
        <f t="shared" si="1"/>
        <v>0</v>
      </c>
      <c r="AX23" s="242"/>
      <c r="AY23" s="30"/>
      <c r="AZ23" s="15">
        <f t="shared" si="2"/>
        <v>0</v>
      </c>
      <c r="BA23" s="1088">
        <f t="shared" si="3"/>
        <v>0</v>
      </c>
    </row>
    <row r="24" spans="1:53" ht="26.25">
      <c r="A24" s="923" t="s">
        <v>128</v>
      </c>
      <c r="B24" s="66"/>
      <c r="C24" s="1139"/>
      <c r="D24" s="21"/>
      <c r="E24" s="1089"/>
      <c r="F24" s="21">
        <v>4638</v>
      </c>
      <c r="G24" s="1089">
        <v>19813</v>
      </c>
      <c r="H24" s="21">
        <v>-373008</v>
      </c>
      <c r="I24" s="747">
        <v>822361</v>
      </c>
      <c r="J24" s="21">
        <v>8000</v>
      </c>
      <c r="K24" s="747">
        <v>8000</v>
      </c>
      <c r="L24" s="21"/>
      <c r="M24" s="1089"/>
      <c r="N24" s="21">
        <v>1283465</v>
      </c>
      <c r="O24" s="747">
        <v>1540717</v>
      </c>
      <c r="P24" s="21">
        <v>82031</v>
      </c>
      <c r="Q24" s="747">
        <v>272110</v>
      </c>
      <c r="R24" s="21"/>
      <c r="S24" s="1089"/>
      <c r="T24" s="21"/>
      <c r="U24" s="1089"/>
      <c r="V24" s="21">
        <v>55802</v>
      </c>
      <c r="W24" s="747">
        <v>157721</v>
      </c>
      <c r="X24" s="21">
        <v>357982</v>
      </c>
      <c r="Y24" s="1129"/>
      <c r="Z24" s="67">
        <v>-119</v>
      </c>
      <c r="AA24" s="1125">
        <v>-6707</v>
      </c>
      <c r="AB24" s="21">
        <v>508934</v>
      </c>
      <c r="AC24" s="747">
        <v>975297</v>
      </c>
      <c r="AD24" s="21">
        <v>333</v>
      </c>
      <c r="AE24" s="1089">
        <v>-75</v>
      </c>
      <c r="AF24" s="21"/>
      <c r="AG24" s="747"/>
      <c r="AH24" s="21"/>
      <c r="AI24" s="1089"/>
      <c r="AJ24" s="21">
        <v>14900</v>
      </c>
      <c r="AK24" s="1089">
        <v>14900</v>
      </c>
      <c r="AL24" s="1116"/>
      <c r="AM24" s="1089"/>
      <c r="AN24" s="324">
        <v>702983</v>
      </c>
      <c r="AO24" s="1103">
        <v>722993</v>
      </c>
      <c r="AP24" s="1108">
        <v>24388</v>
      </c>
      <c r="AQ24" s="440">
        <v>33325</v>
      </c>
      <c r="AR24" s="242">
        <v>70000</v>
      </c>
      <c r="AS24" s="747">
        <v>252800</v>
      </c>
      <c r="AT24" s="21"/>
      <c r="AU24" s="1089"/>
      <c r="AV24" s="15">
        <f t="shared" si="0"/>
        <v>2740329</v>
      </c>
      <c r="AW24" s="15">
        <f t="shared" si="1"/>
        <v>4813255</v>
      </c>
      <c r="AX24" s="242"/>
      <c r="AY24" s="30"/>
      <c r="AZ24" s="15">
        <f t="shared" si="2"/>
        <v>2740329</v>
      </c>
      <c r="BA24" s="1088">
        <f t="shared" si="3"/>
        <v>4813255</v>
      </c>
    </row>
    <row r="25" spans="1:53" ht="14.25">
      <c r="A25" s="923" t="s">
        <v>129</v>
      </c>
      <c r="B25" s="66"/>
      <c r="C25" s="1139"/>
      <c r="D25" s="21"/>
      <c r="E25" s="1089">
        <v>-200</v>
      </c>
      <c r="F25" s="21"/>
      <c r="G25" s="1089"/>
      <c r="H25" s="21"/>
      <c r="I25" s="747"/>
      <c r="J25" s="21"/>
      <c r="K25" s="747"/>
      <c r="L25" s="21">
        <v>55</v>
      </c>
      <c r="M25" s="1089">
        <v>55</v>
      </c>
      <c r="N25" s="21"/>
      <c r="O25" s="747"/>
      <c r="P25" s="21"/>
      <c r="Q25" s="747"/>
      <c r="R25" s="21"/>
      <c r="S25" s="1089"/>
      <c r="T25" s="21"/>
      <c r="U25" s="1089"/>
      <c r="V25" s="21"/>
      <c r="W25" s="747"/>
      <c r="X25" s="21"/>
      <c r="Y25" s="1129"/>
      <c r="Z25" s="67"/>
      <c r="AA25" s="1125"/>
      <c r="AB25" s="21">
        <v>-967</v>
      </c>
      <c r="AC25" s="747">
        <v>837</v>
      </c>
      <c r="AD25" s="21"/>
      <c r="AE25" s="1089"/>
      <c r="AF25" s="21"/>
      <c r="AG25" s="747"/>
      <c r="AH25" s="21"/>
      <c r="AI25" s="1089"/>
      <c r="AJ25" s="21"/>
      <c r="AK25" s="1089"/>
      <c r="AL25" s="1116"/>
      <c r="AM25" s="1089"/>
      <c r="AN25" s="325"/>
      <c r="AO25" s="1103"/>
      <c r="AP25" s="1108"/>
      <c r="AQ25" s="440"/>
      <c r="AR25" s="242">
        <v>767</v>
      </c>
      <c r="AS25" s="747">
        <v>924</v>
      </c>
      <c r="AT25" s="21"/>
      <c r="AU25" s="1089"/>
      <c r="AV25" s="15">
        <f t="shared" si="0"/>
        <v>-145</v>
      </c>
      <c r="AW25" s="15">
        <f t="shared" si="1"/>
        <v>1616</v>
      </c>
      <c r="AX25" s="242"/>
      <c r="AY25" s="30"/>
      <c r="AZ25" s="15">
        <f t="shared" si="2"/>
        <v>-145</v>
      </c>
      <c r="BA25" s="1088">
        <f t="shared" si="3"/>
        <v>1616</v>
      </c>
    </row>
    <row r="26" spans="1:53" ht="14.25">
      <c r="A26" s="923" t="s">
        <v>183</v>
      </c>
      <c r="B26" s="66"/>
      <c r="C26" s="1139"/>
      <c r="D26" s="21">
        <v>-490</v>
      </c>
      <c r="E26" s="1089"/>
      <c r="F26" s="21"/>
      <c r="G26" s="1089"/>
      <c r="H26" s="21"/>
      <c r="I26" s="747"/>
      <c r="J26" s="21"/>
      <c r="K26" s="747"/>
      <c r="L26" s="21">
        <v>474243</v>
      </c>
      <c r="M26" s="1089">
        <v>474243</v>
      </c>
      <c r="N26" s="21">
        <v>34839</v>
      </c>
      <c r="O26" s="747">
        <v>248629</v>
      </c>
      <c r="P26" s="21"/>
      <c r="Q26" s="747"/>
      <c r="R26" s="21"/>
      <c r="S26" s="1089"/>
      <c r="T26" s="21"/>
      <c r="U26" s="1089"/>
      <c r="V26" s="21"/>
      <c r="W26" s="747"/>
      <c r="X26" s="21"/>
      <c r="Y26" s="1129"/>
      <c r="Z26" s="67"/>
      <c r="AA26" s="1125"/>
      <c r="AB26" s="21"/>
      <c r="AC26" s="747"/>
      <c r="AD26" s="21"/>
      <c r="AE26" s="1089"/>
      <c r="AF26" s="21"/>
      <c r="AG26" s="747"/>
      <c r="AH26" s="21"/>
      <c r="AI26" s="1089"/>
      <c r="AJ26" s="21"/>
      <c r="AK26" s="1089"/>
      <c r="AL26" s="1116"/>
      <c r="AM26" s="1089"/>
      <c r="AN26" s="325"/>
      <c r="AO26" s="1103"/>
      <c r="AP26" s="388"/>
      <c r="AQ26" s="440"/>
      <c r="AR26" s="242"/>
      <c r="AS26" s="747"/>
      <c r="AT26" s="21"/>
      <c r="AU26" s="1089"/>
      <c r="AV26" s="15"/>
      <c r="AW26" s="15"/>
      <c r="AX26" s="242"/>
      <c r="AY26" s="30"/>
      <c r="AZ26" s="15"/>
      <c r="BA26" s="1088"/>
    </row>
    <row r="27" spans="1:53" s="1022" customFormat="1" ht="14.25">
      <c r="A27" s="1019" t="s">
        <v>279</v>
      </c>
      <c r="B27" s="1020">
        <f aca="true" t="shared" si="6" ref="B27:AE27">SUM(B14:B25)</f>
        <v>752210</v>
      </c>
      <c r="C27" s="1020">
        <f t="shared" si="6"/>
        <v>1529675</v>
      </c>
      <c r="D27" s="1020">
        <f>SUM(D14:D26)</f>
        <v>220672</v>
      </c>
      <c r="E27" s="1020">
        <f t="shared" si="6"/>
        <v>510652</v>
      </c>
      <c r="F27" s="1020">
        <f t="shared" si="6"/>
        <v>37838</v>
      </c>
      <c r="G27" s="1020">
        <f t="shared" si="6"/>
        <v>178107</v>
      </c>
      <c r="H27" s="1020">
        <f t="shared" si="6"/>
        <v>525</v>
      </c>
      <c r="I27" s="1020">
        <f t="shared" si="6"/>
        <v>1614375</v>
      </c>
      <c r="J27" s="1020">
        <f t="shared" si="6"/>
        <v>35772</v>
      </c>
      <c r="K27" s="1020">
        <f t="shared" si="6"/>
        <v>63601</v>
      </c>
      <c r="L27" s="1020">
        <f>SUM(L14:L26)</f>
        <v>538251</v>
      </c>
      <c r="M27" s="1020">
        <f>SUM(M14:M26)</f>
        <v>559441</v>
      </c>
      <c r="N27" s="1020">
        <f>SUM(N14:N26)</f>
        <v>1705147</v>
      </c>
      <c r="O27" s="1020">
        <f>SUM(O14:O26)</f>
        <v>2610737</v>
      </c>
      <c r="P27" s="1020">
        <f t="shared" si="6"/>
        <v>621494</v>
      </c>
      <c r="Q27" s="1020">
        <f t="shared" si="6"/>
        <v>1697154</v>
      </c>
      <c r="R27" s="1020">
        <f t="shared" si="6"/>
        <v>311054</v>
      </c>
      <c r="S27" s="1020">
        <f t="shared" si="6"/>
        <v>1106034</v>
      </c>
      <c r="T27" s="1020">
        <f t="shared" si="6"/>
        <v>-53958</v>
      </c>
      <c r="U27" s="1020">
        <f t="shared" si="6"/>
        <v>551831</v>
      </c>
      <c r="V27" s="1020">
        <f t="shared" si="6"/>
        <v>335304</v>
      </c>
      <c r="W27" s="1020">
        <f t="shared" si="6"/>
        <v>457471</v>
      </c>
      <c r="X27" s="1020">
        <f t="shared" si="6"/>
        <v>5228134</v>
      </c>
      <c r="Y27" s="1020">
        <f t="shared" si="6"/>
        <v>923039</v>
      </c>
      <c r="Z27" s="1020">
        <f t="shared" si="6"/>
        <v>20269</v>
      </c>
      <c r="AA27" s="1020">
        <f t="shared" si="6"/>
        <v>54465</v>
      </c>
      <c r="AB27" s="1020">
        <f>SUM(AB14:AB26)</f>
        <v>916692</v>
      </c>
      <c r="AC27" s="1020">
        <f t="shared" si="6"/>
        <v>1691415</v>
      </c>
      <c r="AD27" s="1020">
        <f t="shared" si="6"/>
        <v>62166</v>
      </c>
      <c r="AE27" s="1020">
        <f t="shared" si="6"/>
        <v>96658</v>
      </c>
      <c r="AF27" s="1020">
        <f>SUM(AF14:AF26)</f>
        <v>114661</v>
      </c>
      <c r="AG27" s="1020">
        <f>SUM(AG14:AG26)</f>
        <v>426087</v>
      </c>
      <c r="AH27" s="1020">
        <f aca="true" t="shared" si="7" ref="AH27:AS27">SUM(AH14:AH25)</f>
        <v>492676</v>
      </c>
      <c r="AI27" s="1113">
        <f t="shared" si="7"/>
        <v>545105</v>
      </c>
      <c r="AJ27" s="1020">
        <f t="shared" si="7"/>
        <v>347894</v>
      </c>
      <c r="AK27" s="1020">
        <f t="shared" si="7"/>
        <v>685689</v>
      </c>
      <c r="AL27" s="1020">
        <f t="shared" si="7"/>
        <v>0</v>
      </c>
      <c r="AM27" s="1113">
        <f t="shared" si="7"/>
        <v>0</v>
      </c>
      <c r="AN27" s="1020">
        <f t="shared" si="7"/>
        <v>806743</v>
      </c>
      <c r="AO27" s="1020">
        <f t="shared" si="7"/>
        <v>912343</v>
      </c>
      <c r="AP27" s="1021">
        <f t="shared" si="7"/>
        <v>26414</v>
      </c>
      <c r="AQ27" s="1021">
        <f t="shared" si="7"/>
        <v>41644</v>
      </c>
      <c r="AR27" s="1020">
        <f t="shared" si="7"/>
        <v>55947</v>
      </c>
      <c r="AS27" s="1020">
        <f t="shared" si="7"/>
        <v>550468</v>
      </c>
      <c r="AT27" s="1020">
        <v>637075</v>
      </c>
      <c r="AU27" s="1020">
        <v>1478650</v>
      </c>
      <c r="AV27" s="1020">
        <f aca="true" t="shared" si="8" ref="AV27:AW29">SUM(B27+D27+F27+H27+J27+L27+N27+P27+R27+T27+V27+X27+Z27+AB27+AD27+AF27+AH27+AJ27+AL27+AN27+AP27+AR27+AT27)</f>
        <v>13212980</v>
      </c>
      <c r="AW27" s="1020">
        <f t="shared" si="8"/>
        <v>18284641</v>
      </c>
      <c r="AX27" s="1020">
        <f>SUM(AX14:AX25)</f>
        <v>1070</v>
      </c>
      <c r="AY27" s="1020">
        <f>SUM(AY14:AY25)</f>
        <v>2196</v>
      </c>
      <c r="AZ27" s="1020">
        <f aca="true" t="shared" si="9" ref="AZ27:BA29">AV27+AX27</f>
        <v>13214050</v>
      </c>
      <c r="BA27" s="1021">
        <f t="shared" si="9"/>
        <v>18286837</v>
      </c>
    </row>
    <row r="28" spans="1:53" ht="14.25">
      <c r="A28" s="923" t="s">
        <v>130</v>
      </c>
      <c r="B28" s="66">
        <v>328462</v>
      </c>
      <c r="C28" s="1139">
        <v>545428</v>
      </c>
      <c r="D28" s="21">
        <v>-198088</v>
      </c>
      <c r="E28" s="1089">
        <v>-464019</v>
      </c>
      <c r="F28" s="21">
        <v>87607</v>
      </c>
      <c r="G28" s="1089">
        <v>73673</v>
      </c>
      <c r="H28" s="21">
        <v>2382975</v>
      </c>
      <c r="I28" s="747">
        <v>3185179</v>
      </c>
      <c r="J28" s="21">
        <v>-314116</v>
      </c>
      <c r="K28" s="747">
        <v>-659539</v>
      </c>
      <c r="L28" s="21">
        <v>-250248</v>
      </c>
      <c r="M28" s="1089">
        <v>10617</v>
      </c>
      <c r="N28" s="21">
        <v>-1139034</v>
      </c>
      <c r="O28" s="747">
        <v>-1411896</v>
      </c>
      <c r="P28" s="21">
        <v>-627209</v>
      </c>
      <c r="Q28" s="747">
        <v>-1358101</v>
      </c>
      <c r="R28" s="21">
        <v>3319</v>
      </c>
      <c r="S28" s="1089">
        <v>-601511</v>
      </c>
      <c r="T28" s="21">
        <v>107759</v>
      </c>
      <c r="U28" s="1089">
        <v>-448733</v>
      </c>
      <c r="V28" s="21">
        <v>3267674</v>
      </c>
      <c r="W28" s="747">
        <v>7636491</v>
      </c>
      <c r="X28" s="21">
        <v>5930134</v>
      </c>
      <c r="Y28" s="1129">
        <v>5862013</v>
      </c>
      <c r="Z28" s="67">
        <v>96090</v>
      </c>
      <c r="AA28" s="1125">
        <v>180960</v>
      </c>
      <c r="AB28" s="21">
        <v>776908</v>
      </c>
      <c r="AC28" s="747">
        <v>-1384305</v>
      </c>
      <c r="AD28" s="21">
        <v>472479</v>
      </c>
      <c r="AE28" s="1089">
        <v>913940</v>
      </c>
      <c r="AF28" s="21">
        <v>933127</v>
      </c>
      <c r="AG28" s="747">
        <v>1698157</v>
      </c>
      <c r="AH28" s="21">
        <v>-102124</v>
      </c>
      <c r="AI28" s="1089">
        <v>166693</v>
      </c>
      <c r="AJ28" s="21">
        <v>76599</v>
      </c>
      <c r="AK28" s="1089">
        <v>156858</v>
      </c>
      <c r="AL28" s="1116"/>
      <c r="AM28" s="1089"/>
      <c r="AN28" s="324">
        <v>1192134</v>
      </c>
      <c r="AO28" s="1103">
        <v>4970540</v>
      </c>
      <c r="AP28" s="1108">
        <v>46393</v>
      </c>
      <c r="AQ28" s="440">
        <v>10335</v>
      </c>
      <c r="AR28" s="242">
        <v>231863</v>
      </c>
      <c r="AS28" s="747">
        <v>102922</v>
      </c>
      <c r="AT28" s="21">
        <v>-73955</v>
      </c>
      <c r="AU28" s="1089">
        <v>-568024</v>
      </c>
      <c r="AV28" s="15">
        <f t="shared" si="8"/>
        <v>13228749</v>
      </c>
      <c r="AW28" s="15">
        <f t="shared" si="8"/>
        <v>18617678</v>
      </c>
      <c r="AX28" s="242">
        <v>59115</v>
      </c>
      <c r="AY28" s="30">
        <v>108046</v>
      </c>
      <c r="AZ28" s="15">
        <f t="shared" si="9"/>
        <v>13287864</v>
      </c>
      <c r="BA28" s="1088">
        <f t="shared" si="9"/>
        <v>18725724</v>
      </c>
    </row>
    <row r="29" spans="1:53" ht="14.25">
      <c r="A29" s="923" t="s">
        <v>131</v>
      </c>
      <c r="B29" s="66"/>
      <c r="C29" s="1139"/>
      <c r="D29" s="21"/>
      <c r="E29" s="1089"/>
      <c r="F29" s="21"/>
      <c r="G29" s="1089"/>
      <c r="H29" s="21"/>
      <c r="I29" s="747"/>
      <c r="J29" s="21"/>
      <c r="K29" s="747"/>
      <c r="L29" s="21"/>
      <c r="M29" s="1089"/>
      <c r="N29" s="21"/>
      <c r="O29" s="747"/>
      <c r="P29" s="21"/>
      <c r="Q29" s="747"/>
      <c r="R29" s="21"/>
      <c r="S29" s="1089"/>
      <c r="T29" s="21"/>
      <c r="U29" s="1089"/>
      <c r="V29" s="21">
        <v>180805</v>
      </c>
      <c r="W29" s="747">
        <v>303448</v>
      </c>
      <c r="X29" s="21"/>
      <c r="Y29" s="1129"/>
      <c r="Z29" s="67">
        <v>12933</v>
      </c>
      <c r="AA29" s="1125">
        <v>24326</v>
      </c>
      <c r="AB29" s="21"/>
      <c r="AC29" s="747"/>
      <c r="AD29" s="21"/>
      <c r="AE29" s="1089"/>
      <c r="AF29" s="21">
        <v>76437</v>
      </c>
      <c r="AG29" s="747">
        <v>159690</v>
      </c>
      <c r="AH29" s="21"/>
      <c r="AI29" s="1089"/>
      <c r="AJ29" s="21"/>
      <c r="AK29" s="1089"/>
      <c r="AL29" s="1116"/>
      <c r="AM29" s="1089"/>
      <c r="AN29" s="323"/>
      <c r="AO29" s="1103"/>
      <c r="AP29" s="1108"/>
      <c r="AQ29" s="440"/>
      <c r="AR29" s="242"/>
      <c r="AS29" s="747"/>
      <c r="AT29" s="21">
        <v>-53229</v>
      </c>
      <c r="AU29" s="1089">
        <v>-102851</v>
      </c>
      <c r="AV29" s="15">
        <f t="shared" si="8"/>
        <v>216946</v>
      </c>
      <c r="AW29" s="15">
        <f t="shared" si="8"/>
        <v>384613</v>
      </c>
      <c r="AX29" s="242">
        <v>20658</v>
      </c>
      <c r="AY29" s="30">
        <v>37756</v>
      </c>
      <c r="AZ29" s="15">
        <f t="shared" si="9"/>
        <v>237604</v>
      </c>
      <c r="BA29" s="1088">
        <f t="shared" si="9"/>
        <v>422369</v>
      </c>
    </row>
    <row r="30" spans="1:53" ht="14.25">
      <c r="A30" s="923" t="s">
        <v>274</v>
      </c>
      <c r="B30" s="66"/>
      <c r="C30" s="1139"/>
      <c r="D30" s="21"/>
      <c r="E30" s="1089"/>
      <c r="F30" s="21"/>
      <c r="G30" s="1089"/>
      <c r="H30" s="21">
        <v>309975</v>
      </c>
      <c r="I30" s="747">
        <v>495037</v>
      </c>
      <c r="J30" s="21"/>
      <c r="K30" s="747"/>
      <c r="L30" s="21"/>
      <c r="M30" s="1089"/>
      <c r="N30" s="21"/>
      <c r="O30" s="747"/>
      <c r="P30" s="21"/>
      <c r="Q30" s="747"/>
      <c r="R30" s="21"/>
      <c r="S30" s="1089"/>
      <c r="T30" s="21"/>
      <c r="U30" s="1089"/>
      <c r="V30" s="21"/>
      <c r="W30" s="747"/>
      <c r="X30" s="21">
        <v>-65334</v>
      </c>
      <c r="Y30" s="1129">
        <v>-47195</v>
      </c>
      <c r="Z30" s="67"/>
      <c r="AA30" s="1125"/>
      <c r="AB30" s="21"/>
      <c r="AC30" s="747"/>
      <c r="AD30" s="21">
        <v>81348</v>
      </c>
      <c r="AE30" s="1089">
        <v>148755</v>
      </c>
      <c r="AF30" s="21"/>
      <c r="AG30" s="747"/>
      <c r="AH30" s="21"/>
      <c r="AI30" s="1089"/>
      <c r="AJ30" s="21"/>
      <c r="AK30" s="1089"/>
      <c r="AL30" s="1116"/>
      <c r="AM30" s="1089"/>
      <c r="AN30" s="323"/>
      <c r="AO30" s="1103"/>
      <c r="AP30" s="1108">
        <v>6781</v>
      </c>
      <c r="AQ30" s="440">
        <v>1578</v>
      </c>
      <c r="AR30" s="242"/>
      <c r="AS30" s="747"/>
      <c r="AT30" s="21"/>
      <c r="AU30" s="1089"/>
      <c r="AV30" s="15"/>
      <c r="AW30" s="15"/>
      <c r="AX30" s="242">
        <v>38457</v>
      </c>
      <c r="AY30" s="30">
        <v>70290</v>
      </c>
      <c r="AZ30" s="15"/>
      <c r="BA30" s="1088"/>
    </row>
    <row r="31" spans="1:53" ht="14.25">
      <c r="A31" s="923" t="s">
        <v>132</v>
      </c>
      <c r="B31" s="66"/>
      <c r="C31" s="1139"/>
      <c r="D31" s="21"/>
      <c r="E31" s="1089"/>
      <c r="F31" s="21"/>
      <c r="G31" s="1089"/>
      <c r="H31" s="21"/>
      <c r="I31" s="747"/>
      <c r="J31" s="21"/>
      <c r="K31" s="747"/>
      <c r="L31" s="21"/>
      <c r="M31" s="1089"/>
      <c r="N31" s="21">
        <v>-35471</v>
      </c>
      <c r="O31" s="747"/>
      <c r="P31" s="21"/>
      <c r="Q31" s="747"/>
      <c r="R31" s="21">
        <v>-26985</v>
      </c>
      <c r="S31" s="1089">
        <v>-26985</v>
      </c>
      <c r="T31" s="21"/>
      <c r="U31" s="1089"/>
      <c r="V31" s="21"/>
      <c r="W31" s="747"/>
      <c r="X31" s="21">
        <v>-20</v>
      </c>
      <c r="Y31" s="1129"/>
      <c r="Z31" s="67"/>
      <c r="AA31" s="1125"/>
      <c r="AB31" s="21"/>
      <c r="AC31" s="747"/>
      <c r="AD31" s="21"/>
      <c r="AE31" s="1089"/>
      <c r="AF31" s="21"/>
      <c r="AG31" s="747"/>
      <c r="AH31" s="21"/>
      <c r="AI31" s="1089"/>
      <c r="AJ31" s="21"/>
      <c r="AK31" s="1089"/>
      <c r="AL31" s="1116"/>
      <c r="AM31" s="1089"/>
      <c r="AN31" s="323"/>
      <c r="AO31" s="1103"/>
      <c r="AP31" s="1108"/>
      <c r="AQ31" s="440"/>
      <c r="AR31" s="242"/>
      <c r="AS31" s="747"/>
      <c r="AT31" s="21"/>
      <c r="AU31" s="1089"/>
      <c r="AV31" s="15">
        <f aca="true" t="shared" si="10" ref="AV31:AV39">SUM(B31+D31+F31+H31+J31+L31+N31+P31+R31+T31+V31+X31+Z31+AB31+AD31+AF31+AH31+AJ31+AL31+AN31+AP31+AR31+AT31)</f>
        <v>-62476</v>
      </c>
      <c r="AW31" s="15">
        <f aca="true" t="shared" si="11" ref="AW31:AW39">SUM(C31+E31+G31+I31+K31+M31+O31+Q31+S31+U31+W31+Y31+AA31+AC31+AE31+AG31+AI31+AK31+AM31+AO31+AQ31+AS31+AU31)</f>
        <v>-26985</v>
      </c>
      <c r="AX31" s="242"/>
      <c r="AY31" s="30"/>
      <c r="AZ31" s="15">
        <f aca="true" t="shared" si="12" ref="AZ31:AZ39">AV31+AX31</f>
        <v>-62476</v>
      </c>
      <c r="BA31" s="1088">
        <f aca="true" t="shared" si="13" ref="BA31:BA39">AW31+AY31</f>
        <v>-26985</v>
      </c>
    </row>
    <row r="32" spans="1:53" ht="14.25">
      <c r="A32" s="923" t="s">
        <v>133</v>
      </c>
      <c r="B32" s="21"/>
      <c r="C32" s="1139"/>
      <c r="D32" s="21"/>
      <c r="E32" s="1089"/>
      <c r="F32" s="21"/>
      <c r="G32" s="1089"/>
      <c r="H32" s="21"/>
      <c r="I32" s="747"/>
      <c r="J32" s="21"/>
      <c r="K32" s="747"/>
      <c r="L32" s="21"/>
      <c r="M32" s="1089"/>
      <c r="N32" s="21"/>
      <c r="O32" s="747"/>
      <c r="P32" s="21"/>
      <c r="Q32" s="747"/>
      <c r="R32" s="21"/>
      <c r="S32" s="1089"/>
      <c r="T32" s="21"/>
      <c r="U32" s="1089"/>
      <c r="V32" s="21"/>
      <c r="W32" s="747"/>
      <c r="X32" s="21"/>
      <c r="Y32" s="1129"/>
      <c r="Z32" s="67">
        <v>-12933</v>
      </c>
      <c r="AA32" s="1125">
        <v>-24326</v>
      </c>
      <c r="AB32" s="21"/>
      <c r="AC32" s="747"/>
      <c r="AD32" s="21"/>
      <c r="AE32" s="1089"/>
      <c r="AF32" s="21"/>
      <c r="AG32" s="747"/>
      <c r="AH32" s="21"/>
      <c r="AI32" s="1089"/>
      <c r="AJ32" s="21"/>
      <c r="AK32" s="1089"/>
      <c r="AL32" s="1116"/>
      <c r="AM32" s="1089"/>
      <c r="AN32" s="324">
        <v>-106316</v>
      </c>
      <c r="AO32" s="1103">
        <v>-46920</v>
      </c>
      <c r="AP32" s="1108"/>
      <c r="AQ32" s="440"/>
      <c r="AR32" s="242"/>
      <c r="AS32" s="747"/>
      <c r="AT32" s="21"/>
      <c r="AU32" s="1089"/>
      <c r="AV32" s="15">
        <f t="shared" si="10"/>
        <v>-119249</v>
      </c>
      <c r="AW32" s="15">
        <f t="shared" si="11"/>
        <v>-71246</v>
      </c>
      <c r="AX32" s="242"/>
      <c r="AY32" s="30"/>
      <c r="AZ32" s="15">
        <f t="shared" si="12"/>
        <v>-119249</v>
      </c>
      <c r="BA32" s="1088">
        <f t="shared" si="13"/>
        <v>-71246</v>
      </c>
    </row>
    <row r="33" spans="1:53" ht="14.25">
      <c r="A33" s="923" t="s">
        <v>134</v>
      </c>
      <c r="B33" s="66">
        <v>328462</v>
      </c>
      <c r="C33" s="1139">
        <v>545428</v>
      </c>
      <c r="D33" s="21">
        <v>-198088</v>
      </c>
      <c r="E33" s="1089">
        <v>-464019</v>
      </c>
      <c r="F33" s="21">
        <f>F28</f>
        <v>87607</v>
      </c>
      <c r="G33" s="1089">
        <f>G28</f>
        <v>73673</v>
      </c>
      <c r="H33" s="21">
        <v>2073000</v>
      </c>
      <c r="I33" s="747">
        <v>2690142</v>
      </c>
      <c r="J33" s="21">
        <v>-314116</v>
      </c>
      <c r="K33" s="747">
        <v>-659539</v>
      </c>
      <c r="L33" s="21">
        <v>-250248</v>
      </c>
      <c r="M33" s="1089">
        <v>10617</v>
      </c>
      <c r="N33" s="21">
        <v>-1174505</v>
      </c>
      <c r="O33" s="747">
        <v>-1411896</v>
      </c>
      <c r="P33" s="21">
        <v>-627209</v>
      </c>
      <c r="Q33" s="747">
        <v>-1358101</v>
      </c>
      <c r="R33" s="21">
        <v>-23667</v>
      </c>
      <c r="S33" s="1089">
        <v>-628496</v>
      </c>
      <c r="T33" s="21">
        <f>T28</f>
        <v>107759</v>
      </c>
      <c r="U33" s="1089">
        <f>U28</f>
        <v>-448733</v>
      </c>
      <c r="V33" s="21">
        <v>3086869</v>
      </c>
      <c r="W33" s="747">
        <v>7333043</v>
      </c>
      <c r="X33" s="21">
        <v>5864780</v>
      </c>
      <c r="Y33" s="1129">
        <v>5814818</v>
      </c>
      <c r="Z33" s="67">
        <v>96090</v>
      </c>
      <c r="AA33" s="1125">
        <v>180960</v>
      </c>
      <c r="AB33" s="21">
        <v>-776908</v>
      </c>
      <c r="AC33" s="747">
        <v>-1384305</v>
      </c>
      <c r="AD33" s="21">
        <v>391131</v>
      </c>
      <c r="AE33" s="1089">
        <v>765185</v>
      </c>
      <c r="AF33" s="21">
        <v>856690</v>
      </c>
      <c r="AG33" s="747">
        <v>1538467</v>
      </c>
      <c r="AH33" s="21"/>
      <c r="AI33" s="1089"/>
      <c r="AJ33" s="21">
        <v>76599</v>
      </c>
      <c r="AK33" s="1089">
        <v>156858</v>
      </c>
      <c r="AL33" s="1116"/>
      <c r="AM33" s="1089"/>
      <c r="AN33" s="324">
        <v>1298450</v>
      </c>
      <c r="AO33" s="1103">
        <v>5017459</v>
      </c>
      <c r="AP33" s="1108"/>
      <c r="AQ33" s="440"/>
      <c r="AR33" s="242">
        <v>231863</v>
      </c>
      <c r="AS33" s="747">
        <v>102922</v>
      </c>
      <c r="AT33" s="21">
        <v>127184</v>
      </c>
      <c r="AU33" s="1089">
        <v>-670875</v>
      </c>
      <c r="AV33" s="15">
        <f t="shared" si="10"/>
        <v>11261743</v>
      </c>
      <c r="AW33" s="15">
        <f t="shared" si="11"/>
        <v>17203608</v>
      </c>
      <c r="AX33" s="242"/>
      <c r="AY33" s="30"/>
      <c r="AZ33" s="15">
        <f t="shared" si="12"/>
        <v>11261743</v>
      </c>
      <c r="BA33" s="1088">
        <f t="shared" si="13"/>
        <v>17203608</v>
      </c>
    </row>
    <row r="34" spans="1:53" ht="14.25">
      <c r="A34" s="924" t="s">
        <v>135</v>
      </c>
      <c r="B34" s="15"/>
      <c r="C34" s="1139"/>
      <c r="D34" s="35"/>
      <c r="E34" s="1089"/>
      <c r="F34" s="35"/>
      <c r="G34" s="1089"/>
      <c r="H34" s="35"/>
      <c r="I34" s="747"/>
      <c r="J34" s="35"/>
      <c r="K34" s="747"/>
      <c r="L34" s="35"/>
      <c r="M34" s="1089"/>
      <c r="N34" s="35"/>
      <c r="O34" s="747"/>
      <c r="P34" s="367"/>
      <c r="Q34" s="747"/>
      <c r="R34" s="35"/>
      <c r="S34" s="1089"/>
      <c r="T34" s="35"/>
      <c r="U34" s="1089"/>
      <c r="V34" s="35"/>
      <c r="W34" s="747"/>
      <c r="X34" s="35"/>
      <c r="Y34" s="1129"/>
      <c r="Z34" s="67"/>
      <c r="AA34" s="1125"/>
      <c r="AB34" s="35"/>
      <c r="AC34" s="747"/>
      <c r="AD34" s="1122"/>
      <c r="AE34" s="1089"/>
      <c r="AF34" s="35"/>
      <c r="AG34" s="747"/>
      <c r="AH34" s="35"/>
      <c r="AI34" s="952"/>
      <c r="AJ34" s="35"/>
      <c r="AK34" s="1089"/>
      <c r="AL34" s="1116"/>
      <c r="AM34" s="1089"/>
      <c r="AN34" s="323"/>
      <c r="AO34" s="1103"/>
      <c r="AP34" s="1108"/>
      <c r="AQ34" s="440"/>
      <c r="AR34" s="242"/>
      <c r="AS34" s="747"/>
      <c r="AT34" s="35"/>
      <c r="AU34" s="1089"/>
      <c r="AV34" s="15">
        <f t="shared" si="10"/>
        <v>0</v>
      </c>
      <c r="AW34" s="15">
        <f t="shared" si="11"/>
        <v>0</v>
      </c>
      <c r="AX34" s="35"/>
      <c r="AY34" s="30"/>
      <c r="AZ34" s="15">
        <f t="shared" si="12"/>
        <v>0</v>
      </c>
      <c r="BA34" s="1088">
        <f t="shared" si="13"/>
        <v>0</v>
      </c>
    </row>
    <row r="35" spans="1:53" ht="26.25">
      <c r="A35" s="923" t="s">
        <v>136</v>
      </c>
      <c r="B35" s="66">
        <v>-912668</v>
      </c>
      <c r="C35" s="1139">
        <v>-1129634</v>
      </c>
      <c r="D35" s="21">
        <v>-5636673</v>
      </c>
      <c r="E35" s="1089">
        <v>-5370742</v>
      </c>
      <c r="F35" s="21">
        <v>-12973568</v>
      </c>
      <c r="G35" s="1089">
        <v>-12973568</v>
      </c>
      <c r="H35" s="21">
        <v>84010774</v>
      </c>
      <c r="I35" s="747">
        <v>83393632</v>
      </c>
      <c r="J35" s="21">
        <v>-25273644</v>
      </c>
      <c r="K35" s="747">
        <v>-24928221</v>
      </c>
      <c r="L35" s="21">
        <v>315073</v>
      </c>
      <c r="M35" s="1089">
        <v>54208</v>
      </c>
      <c r="N35" s="21"/>
      <c r="O35" s="747">
        <v>-1628700</v>
      </c>
      <c r="P35" s="35">
        <v>-11812327</v>
      </c>
      <c r="Q35" s="747">
        <v>-11081435</v>
      </c>
      <c r="R35" s="21">
        <v>-7863298</v>
      </c>
      <c r="S35" s="1089">
        <v>-7258469</v>
      </c>
      <c r="T35" s="21">
        <v>-17189855</v>
      </c>
      <c r="U35" s="1089">
        <v>-16633363</v>
      </c>
      <c r="V35" s="21">
        <v>36986437</v>
      </c>
      <c r="W35" s="747">
        <v>32740263</v>
      </c>
      <c r="X35" s="21">
        <v>19842696</v>
      </c>
      <c r="Y35" s="1129">
        <v>16933615</v>
      </c>
      <c r="Z35" s="242">
        <v>246643</v>
      </c>
      <c r="AA35" s="1125">
        <v>1126215</v>
      </c>
      <c r="AB35" s="21">
        <v>1626059</v>
      </c>
      <c r="AC35" s="747">
        <v>-1018662</v>
      </c>
      <c r="AD35" s="21"/>
      <c r="AE35" s="1089">
        <v>21830354</v>
      </c>
      <c r="AF35" s="21"/>
      <c r="AG35" s="747">
        <v>7538521</v>
      </c>
      <c r="AH35" s="21">
        <v>-7676533</v>
      </c>
      <c r="AI35" s="1089">
        <v>-7945350</v>
      </c>
      <c r="AJ35" s="21">
        <v>-2243831</v>
      </c>
      <c r="AK35" s="1089">
        <v>-2324090</v>
      </c>
      <c r="AL35" s="1116"/>
      <c r="AM35" s="1089"/>
      <c r="AN35" s="324">
        <v>68320448</v>
      </c>
      <c r="AO35" s="1103">
        <v>64601438</v>
      </c>
      <c r="AP35" s="1108">
        <v>4430254</v>
      </c>
      <c r="AQ35" s="440">
        <v>4463880</v>
      </c>
      <c r="AR35" s="242">
        <v>597283</v>
      </c>
      <c r="AS35" s="747">
        <v>726224</v>
      </c>
      <c r="AT35" s="21">
        <v>357295</v>
      </c>
      <c r="AU35" s="1089">
        <v>900986</v>
      </c>
      <c r="AV35" s="15">
        <f t="shared" si="10"/>
        <v>125150565</v>
      </c>
      <c r="AW35" s="15">
        <f t="shared" si="11"/>
        <v>142017102</v>
      </c>
      <c r="AX35" s="21"/>
      <c r="AY35" s="30"/>
      <c r="AZ35" s="15">
        <f t="shared" si="12"/>
        <v>125150565</v>
      </c>
      <c r="BA35" s="1088">
        <f t="shared" si="13"/>
        <v>142017102</v>
      </c>
    </row>
    <row r="36" spans="1:53" ht="26.25">
      <c r="A36" s="923" t="s">
        <v>137</v>
      </c>
      <c r="B36" s="66"/>
      <c r="C36" s="1139"/>
      <c r="D36" s="21"/>
      <c r="E36" s="1089"/>
      <c r="F36" s="21"/>
      <c r="G36" s="1089"/>
      <c r="H36" s="21"/>
      <c r="I36" s="747"/>
      <c r="J36" s="21"/>
      <c r="K36" s="747"/>
      <c r="L36" s="21"/>
      <c r="M36" s="1089"/>
      <c r="N36" s="21"/>
      <c r="O36" s="747"/>
      <c r="P36" s="21"/>
      <c r="Q36" s="747"/>
      <c r="R36" s="21"/>
      <c r="S36" s="1089"/>
      <c r="T36" s="21"/>
      <c r="U36" s="1089"/>
      <c r="V36" s="21"/>
      <c r="W36" s="747"/>
      <c r="X36" s="21"/>
      <c r="Y36" s="1129"/>
      <c r="Z36" s="242"/>
      <c r="AA36" s="1125"/>
      <c r="AB36" s="21"/>
      <c r="AC36" s="747"/>
      <c r="AD36" s="21"/>
      <c r="AE36" s="1089"/>
      <c r="AF36" s="21"/>
      <c r="AG36" s="747">
        <v>2647962</v>
      </c>
      <c r="AH36" s="21"/>
      <c r="AI36" s="1089"/>
      <c r="AJ36" s="21"/>
      <c r="AK36" s="1089"/>
      <c r="AL36" s="1116"/>
      <c r="AM36" s="1089"/>
      <c r="AN36" s="325"/>
      <c r="AO36" s="1103"/>
      <c r="AP36" s="1108"/>
      <c r="AQ36" s="440"/>
      <c r="AR36" s="242"/>
      <c r="AS36" s="747"/>
      <c r="AT36" s="21"/>
      <c r="AU36" s="1089"/>
      <c r="AV36" s="15">
        <f t="shared" si="10"/>
        <v>0</v>
      </c>
      <c r="AW36" s="15">
        <f t="shared" si="11"/>
        <v>2647962</v>
      </c>
      <c r="AX36" s="21"/>
      <c r="AY36" s="30"/>
      <c r="AZ36" s="15">
        <f t="shared" si="12"/>
        <v>0</v>
      </c>
      <c r="BA36" s="1088">
        <f t="shared" si="13"/>
        <v>2647962</v>
      </c>
    </row>
    <row r="37" spans="1:53" ht="26.25">
      <c r="A37" s="925" t="s">
        <v>138</v>
      </c>
      <c r="B37" s="66"/>
      <c r="C37" s="240"/>
      <c r="D37" s="21"/>
      <c r="E37" s="1089"/>
      <c r="F37" s="21"/>
      <c r="G37" s="1089"/>
      <c r="H37" s="21">
        <v>1054963</v>
      </c>
      <c r="I37" s="747">
        <v>1054963</v>
      </c>
      <c r="J37" s="21"/>
      <c r="K37" s="747"/>
      <c r="L37" s="21"/>
      <c r="M37" s="1089"/>
      <c r="N37" s="21"/>
      <c r="O37" s="747"/>
      <c r="P37" s="21"/>
      <c r="Q37" s="747"/>
      <c r="R37" s="21"/>
      <c r="S37" s="1089"/>
      <c r="T37" s="21"/>
      <c r="U37" s="1089"/>
      <c r="V37" s="21"/>
      <c r="W37" s="747"/>
      <c r="X37" s="21">
        <v>2225551</v>
      </c>
      <c r="Y37" s="1129">
        <v>4737332</v>
      </c>
      <c r="Z37" s="242"/>
      <c r="AA37" s="1125">
        <v>-800000</v>
      </c>
      <c r="AB37" s="21">
        <v>-112500</v>
      </c>
      <c r="AC37" s="747">
        <v>-112500</v>
      </c>
      <c r="AD37" s="21"/>
      <c r="AE37" s="1089"/>
      <c r="AF37" s="21"/>
      <c r="AG37" s="747"/>
      <c r="AH37" s="21"/>
      <c r="AI37" s="1089"/>
      <c r="AJ37" s="21"/>
      <c r="AK37" s="1089"/>
      <c r="AL37" s="1116"/>
      <c r="AM37" s="1089"/>
      <c r="AN37" s="325"/>
      <c r="AO37" s="1103"/>
      <c r="AP37" s="1108"/>
      <c r="AQ37" s="440"/>
      <c r="AR37" s="242">
        <v>32371</v>
      </c>
      <c r="AS37" s="747">
        <v>32371</v>
      </c>
      <c r="AT37" s="21"/>
      <c r="AU37" s="1089"/>
      <c r="AV37" s="15">
        <f t="shared" si="10"/>
        <v>3200385</v>
      </c>
      <c r="AW37" s="15">
        <f t="shared" si="11"/>
        <v>4912166</v>
      </c>
      <c r="AX37" s="21"/>
      <c r="AY37" s="30"/>
      <c r="AZ37" s="15">
        <f t="shared" si="12"/>
        <v>3200385</v>
      </c>
      <c r="BA37" s="1088">
        <f t="shared" si="13"/>
        <v>4912166</v>
      </c>
    </row>
    <row r="38" spans="1:53" ht="14.25">
      <c r="A38" s="923" t="s">
        <v>139</v>
      </c>
      <c r="B38" s="66"/>
      <c r="C38" s="240"/>
      <c r="D38" s="21"/>
      <c r="E38" s="1089"/>
      <c r="F38" s="21"/>
      <c r="G38" s="1089"/>
      <c r="H38" s="21">
        <v>216851</v>
      </c>
      <c r="I38" s="747">
        <v>216851</v>
      </c>
      <c r="J38" s="21"/>
      <c r="K38" s="747"/>
      <c r="L38" s="21"/>
      <c r="M38" s="1089"/>
      <c r="N38" s="21"/>
      <c r="O38" s="747"/>
      <c r="P38" s="21"/>
      <c r="Q38" s="747"/>
      <c r="R38" s="21"/>
      <c r="S38" s="1089"/>
      <c r="T38" s="21"/>
      <c r="U38" s="1089"/>
      <c r="V38" s="21"/>
      <c r="W38" s="747"/>
      <c r="X38" s="21">
        <v>457469</v>
      </c>
      <c r="Y38" s="1129">
        <v>973773</v>
      </c>
      <c r="Z38" s="242"/>
      <c r="AA38" s="1125">
        <v>-164442</v>
      </c>
      <c r="AB38" s="21">
        <v>-23124</v>
      </c>
      <c r="AC38" s="747">
        <v>-23124</v>
      </c>
      <c r="AD38" s="21"/>
      <c r="AE38" s="1089"/>
      <c r="AF38" s="21"/>
      <c r="AG38" s="747">
        <v>544296</v>
      </c>
      <c r="AH38" s="21"/>
      <c r="AI38" s="1089"/>
      <c r="AJ38" s="21"/>
      <c r="AK38" s="1089"/>
      <c r="AL38" s="1116"/>
      <c r="AM38" s="1089"/>
      <c r="AN38" s="325"/>
      <c r="AO38" s="1103"/>
      <c r="AP38" s="1108"/>
      <c r="AQ38" s="440"/>
      <c r="AR38" s="242">
        <v>6654</v>
      </c>
      <c r="AS38" s="747">
        <v>6654</v>
      </c>
      <c r="AT38" s="21"/>
      <c r="AU38" s="1089"/>
      <c r="AV38" s="15">
        <f t="shared" si="10"/>
        <v>657850</v>
      </c>
      <c r="AW38" s="15">
        <f t="shared" si="11"/>
        <v>1554008</v>
      </c>
      <c r="AX38" s="21"/>
      <c r="AY38" s="30"/>
      <c r="AZ38" s="15">
        <f t="shared" si="12"/>
        <v>657850</v>
      </c>
      <c r="BA38" s="1088">
        <f t="shared" si="13"/>
        <v>1554008</v>
      </c>
    </row>
    <row r="39" spans="1:53" ht="26.25">
      <c r="A39" s="923" t="s">
        <v>140</v>
      </c>
      <c r="B39" s="15"/>
      <c r="C39" s="1139"/>
      <c r="D39" s="35"/>
      <c r="E39" s="1089"/>
      <c r="F39" s="35"/>
      <c r="G39" s="1089"/>
      <c r="H39" s="35"/>
      <c r="I39" s="747"/>
      <c r="J39" s="35"/>
      <c r="K39" s="747"/>
      <c r="L39" s="35"/>
      <c r="M39" s="1089"/>
      <c r="N39" s="35"/>
      <c r="O39" s="747"/>
      <c r="P39" s="35"/>
      <c r="Q39" s="747"/>
      <c r="R39" s="35"/>
      <c r="S39" s="1089"/>
      <c r="T39" s="35"/>
      <c r="U39" s="1089"/>
      <c r="V39" s="35"/>
      <c r="W39" s="747"/>
      <c r="X39" s="35"/>
      <c r="Y39" s="1129"/>
      <c r="Z39" s="67"/>
      <c r="AA39" s="1125"/>
      <c r="AB39" s="35"/>
      <c r="AC39" s="747"/>
      <c r="AD39" s="1122"/>
      <c r="AE39" s="1089"/>
      <c r="AF39" s="35"/>
      <c r="AG39" s="747"/>
      <c r="AH39" s="35"/>
      <c r="AI39" s="1119"/>
      <c r="AJ39" s="35"/>
      <c r="AK39" s="1089"/>
      <c r="AL39" s="1116"/>
      <c r="AM39" s="1089"/>
      <c r="AN39" s="325"/>
      <c r="AO39" s="1103"/>
      <c r="AP39" s="1108"/>
      <c r="AQ39" s="440"/>
      <c r="AR39" s="242"/>
      <c r="AS39" s="747"/>
      <c r="AT39" s="35"/>
      <c r="AU39" s="1089"/>
      <c r="AV39" s="15">
        <f t="shared" si="10"/>
        <v>0</v>
      </c>
      <c r="AW39" s="15">
        <f t="shared" si="11"/>
        <v>0</v>
      </c>
      <c r="AX39" s="35">
        <v>38457</v>
      </c>
      <c r="AY39" s="30">
        <v>70290</v>
      </c>
      <c r="AZ39" s="15">
        <f t="shared" si="12"/>
        <v>38457</v>
      </c>
      <c r="BA39" s="1088">
        <f t="shared" si="13"/>
        <v>70290</v>
      </c>
    </row>
    <row r="40" spans="1:53" ht="26.25">
      <c r="A40" s="926" t="s">
        <v>251</v>
      </c>
      <c r="B40" s="15"/>
      <c r="C40" s="1139"/>
      <c r="D40" s="709"/>
      <c r="E40" s="1089"/>
      <c r="F40" s="709"/>
      <c r="G40" s="1089"/>
      <c r="H40" s="709"/>
      <c r="I40" s="747"/>
      <c r="J40" s="709"/>
      <c r="K40" s="747"/>
      <c r="L40" s="709"/>
      <c r="M40" s="1089"/>
      <c r="N40" s="709"/>
      <c r="O40" s="747"/>
      <c r="P40" s="709"/>
      <c r="Q40" s="747"/>
      <c r="R40" s="709"/>
      <c r="S40" s="1089"/>
      <c r="T40" s="709"/>
      <c r="U40" s="1089"/>
      <c r="V40" s="709"/>
      <c r="W40" s="747"/>
      <c r="X40" s="709"/>
      <c r="Y40" s="1129"/>
      <c r="Z40" s="1132"/>
      <c r="AA40" s="1125"/>
      <c r="AB40" s="709"/>
      <c r="AC40" s="747"/>
      <c r="AD40" s="1123"/>
      <c r="AE40" s="1089"/>
      <c r="AF40" s="709"/>
      <c r="AG40" s="747"/>
      <c r="AH40" s="709"/>
      <c r="AI40" s="1120"/>
      <c r="AJ40" s="709"/>
      <c r="AK40" s="1089"/>
      <c r="AL40" s="1117"/>
      <c r="AM40" s="1089"/>
      <c r="AN40" s="707"/>
      <c r="AO40" s="1103"/>
      <c r="AP40" s="389">
        <v>7719</v>
      </c>
      <c r="AQ40" s="440">
        <v>10490</v>
      </c>
      <c r="AR40" s="684"/>
      <c r="AS40" s="747"/>
      <c r="AT40" s="709"/>
      <c r="AU40" s="1089"/>
      <c r="AV40" s="701"/>
      <c r="AW40" s="701"/>
      <c r="AX40" s="709"/>
      <c r="AY40" s="30"/>
      <c r="AZ40" s="701"/>
      <c r="BA40" s="702"/>
    </row>
    <row r="41" spans="1:53" s="1018" customFormat="1" ht="29.25" thickBot="1">
      <c r="A41" s="1012" t="s">
        <v>141</v>
      </c>
      <c r="B41" s="1013">
        <f aca="true" t="shared" si="14" ref="B41:G41">B33+B35</f>
        <v>-584206</v>
      </c>
      <c r="C41" s="1140">
        <f t="shared" si="14"/>
        <v>-584206</v>
      </c>
      <c r="D41" s="1016">
        <f t="shared" si="14"/>
        <v>-5834761</v>
      </c>
      <c r="E41" s="1090">
        <f>D41</f>
        <v>-5834761</v>
      </c>
      <c r="F41" s="1016">
        <f t="shared" si="14"/>
        <v>-12885961</v>
      </c>
      <c r="G41" s="1016">
        <f t="shared" si="14"/>
        <v>-12899895</v>
      </c>
      <c r="H41" s="1101">
        <v>84811960</v>
      </c>
      <c r="I41" s="1101">
        <v>84811960</v>
      </c>
      <c r="J41" s="1016">
        <f>J33+J35</f>
        <v>-25587760</v>
      </c>
      <c r="K41" s="1016">
        <f>K33+K35</f>
        <v>-25587760</v>
      </c>
      <c r="L41" s="1016">
        <f>L33+L35</f>
        <v>64825</v>
      </c>
      <c r="M41" s="1016">
        <f>M33+M35</f>
        <v>64825</v>
      </c>
      <c r="N41" s="1016">
        <f>N33+N35</f>
        <v>-1174505</v>
      </c>
      <c r="O41" s="1093">
        <v>-3040596</v>
      </c>
      <c r="P41" s="1016">
        <f aca="true" t="shared" si="15" ref="P41:W41">P33+P35</f>
        <v>-12439536</v>
      </c>
      <c r="Q41" s="1016">
        <f t="shared" si="15"/>
        <v>-12439536</v>
      </c>
      <c r="R41" s="1016">
        <f t="shared" si="15"/>
        <v>-7886965</v>
      </c>
      <c r="S41" s="1016">
        <f t="shared" si="15"/>
        <v>-7886965</v>
      </c>
      <c r="T41" s="1016">
        <f t="shared" si="15"/>
        <v>-17082096</v>
      </c>
      <c r="U41" s="1016">
        <f t="shared" si="15"/>
        <v>-17082096</v>
      </c>
      <c r="V41" s="1101">
        <f t="shared" si="15"/>
        <v>40073306</v>
      </c>
      <c r="W41" s="1101">
        <f t="shared" si="15"/>
        <v>40073306</v>
      </c>
      <c r="X41" s="1101">
        <v>23024456</v>
      </c>
      <c r="Y41" s="1101">
        <v>17037328</v>
      </c>
      <c r="Z41" s="1101">
        <f>Z33+Z35</f>
        <v>342733</v>
      </c>
      <c r="AA41" s="1101">
        <f>SUM(AA33:AA40)</f>
        <v>342733</v>
      </c>
      <c r="AB41" s="1101">
        <v>-2538592</v>
      </c>
      <c r="AC41" s="1101">
        <f>SUM(AC33:AC40)</f>
        <v>-2538591</v>
      </c>
      <c r="AD41" s="1101">
        <f aca="true" t="shared" si="16" ref="AD41:AK41">AD33+AD35</f>
        <v>391131</v>
      </c>
      <c r="AE41" s="1101">
        <f t="shared" si="16"/>
        <v>22595539</v>
      </c>
      <c r="AF41" s="1101">
        <f t="shared" si="16"/>
        <v>856690</v>
      </c>
      <c r="AG41" s="1101">
        <v>5884730</v>
      </c>
      <c r="AH41" s="1101">
        <v>-7778657</v>
      </c>
      <c r="AI41" s="1101">
        <v>-7778657</v>
      </c>
      <c r="AJ41" s="1101">
        <f t="shared" si="16"/>
        <v>-2167232</v>
      </c>
      <c r="AK41" s="1101">
        <f t="shared" si="16"/>
        <v>-2167232</v>
      </c>
      <c r="AL41" s="1016">
        <f>AL33+AL35</f>
        <v>0</v>
      </c>
      <c r="AM41" s="1114">
        <f>AM33+AM35</f>
        <v>0</v>
      </c>
      <c r="AN41" s="1101">
        <f>AN33+AN35</f>
        <v>69618898</v>
      </c>
      <c r="AO41" s="1101">
        <f>AO33+AO35</f>
        <v>69618897</v>
      </c>
      <c r="AP41" s="1109">
        <v>4462147</v>
      </c>
      <c r="AQ41" s="1098">
        <v>4462147</v>
      </c>
      <c r="AR41" s="1101">
        <v>790121</v>
      </c>
      <c r="AS41" s="1093">
        <v>790121</v>
      </c>
      <c r="AT41" s="1016">
        <v>230111</v>
      </c>
      <c r="AU41" s="1090">
        <v>230111</v>
      </c>
      <c r="AV41" s="1015">
        <f>SUM(B41+D41+F41+H41+J41+L41+N41+P41+R41+T41+V41+X41+Z41+AB41+AD41+AF41+AH41+AJ41+AL41+AN41+AP41+AR41+AT41)</f>
        <v>128706107</v>
      </c>
      <c r="AW41" s="1015">
        <f>SUM(C41+E41+G41+I41+K41+M41+O41+Q41+S41+U41+W41+Y41+AA41+AC41+AE41+AG41+AI41+AK41+AM41+AO41+AQ41+AS41+AU41)</f>
        <v>148071402</v>
      </c>
      <c r="AX41" s="1016">
        <v>0</v>
      </c>
      <c r="AY41" s="1017">
        <f>AX41</f>
        <v>0</v>
      </c>
      <c r="AZ41" s="1016">
        <f>AZ33+AZ35</f>
        <v>136412308</v>
      </c>
      <c r="BA41" s="1014">
        <f>BA33+BA35</f>
        <v>159220710</v>
      </c>
    </row>
    <row r="42" spans="1:53" s="65" customFormat="1" ht="28.5">
      <c r="A42" s="371" t="s">
        <v>142</v>
      </c>
      <c r="B42" s="930">
        <v>0.17</v>
      </c>
      <c r="C42" s="930">
        <v>0.29</v>
      </c>
      <c r="D42" s="375"/>
      <c r="E42" s="1091"/>
      <c r="F42" s="375"/>
      <c r="G42" s="1131">
        <v>0.04</v>
      </c>
      <c r="H42" s="375"/>
      <c r="I42" s="1091"/>
      <c r="J42" s="375">
        <v>0.12</v>
      </c>
      <c r="K42" s="1091">
        <v>0.26</v>
      </c>
      <c r="L42" s="375"/>
      <c r="M42" s="1091"/>
      <c r="N42" s="375"/>
      <c r="O42" s="1091"/>
      <c r="P42" s="1138">
        <v>2.01</v>
      </c>
      <c r="Q42" s="372">
        <v>4.34</v>
      </c>
      <c r="R42" s="375"/>
      <c r="S42" s="1091"/>
      <c r="T42" s="375"/>
      <c r="U42" s="1091"/>
      <c r="V42" s="375">
        <v>1.53</v>
      </c>
      <c r="W42" s="1091">
        <v>3.63</v>
      </c>
      <c r="X42" s="375">
        <v>4.08</v>
      </c>
      <c r="Y42" s="1131">
        <v>4.05</v>
      </c>
      <c r="Z42" s="1133">
        <v>0.12</v>
      </c>
      <c r="AA42" s="1126">
        <v>0.23</v>
      </c>
      <c r="AB42" s="375">
        <v>1.24</v>
      </c>
      <c r="AC42" s="1091">
        <v>2.21</v>
      </c>
      <c r="AD42" s="375">
        <v>0.77</v>
      </c>
      <c r="AE42" s="1091">
        <v>1.5</v>
      </c>
      <c r="AF42" s="375"/>
      <c r="AG42" s="1091"/>
      <c r="AH42" s="375"/>
      <c r="AI42" s="1091"/>
      <c r="AJ42" s="375"/>
      <c r="AK42" s="1091"/>
      <c r="AL42" s="385"/>
      <c r="AM42" s="1091"/>
      <c r="AN42" s="374">
        <v>1.3</v>
      </c>
      <c r="AO42" s="1104">
        <v>5.02</v>
      </c>
      <c r="AP42" s="1110"/>
      <c r="AQ42" s="1099"/>
      <c r="AR42" s="1102">
        <v>0.9</v>
      </c>
      <c r="AS42" s="1094">
        <v>0.4</v>
      </c>
      <c r="AT42" s="375"/>
      <c r="AU42" s="1091"/>
      <c r="AV42" s="335"/>
      <c r="AW42" s="336"/>
      <c r="AX42" s="375"/>
      <c r="AY42" s="337"/>
      <c r="AZ42" s="335"/>
      <c r="BA42" s="338"/>
    </row>
    <row r="43" spans="1:53" ht="14.25">
      <c r="A43" s="320" t="s">
        <v>143</v>
      </c>
      <c r="B43" s="66"/>
      <c r="C43" s="241"/>
      <c r="D43" s="21"/>
      <c r="E43" s="1089"/>
      <c r="F43" s="21"/>
      <c r="G43" s="1089"/>
      <c r="H43" s="21"/>
      <c r="I43" s="1089"/>
      <c r="J43" s="21"/>
      <c r="K43" s="1089"/>
      <c r="L43" s="21"/>
      <c r="M43" s="1089"/>
      <c r="N43" s="21"/>
      <c r="O43" s="1089"/>
      <c r="P43" s="21"/>
      <c r="Q43" s="1089"/>
      <c r="R43" s="21"/>
      <c r="S43" s="1089"/>
      <c r="T43" s="21"/>
      <c r="U43" s="1089"/>
      <c r="V43" s="21"/>
      <c r="W43" s="1089"/>
      <c r="X43" s="21"/>
      <c r="Y43" s="1089"/>
      <c r="Z43" s="67"/>
      <c r="AA43" s="1125"/>
      <c r="AB43" s="21"/>
      <c r="AC43" s="1089"/>
      <c r="AD43" s="21"/>
      <c r="AE43" s="1089"/>
      <c r="AF43" s="21"/>
      <c r="AG43" s="1089"/>
      <c r="AH43" s="21"/>
      <c r="AI43" s="1089"/>
      <c r="AJ43" s="21"/>
      <c r="AK43" s="1089"/>
      <c r="AL43" s="1116"/>
      <c r="AM43" s="1089"/>
      <c r="AN43" s="323"/>
      <c r="AO43" s="1105"/>
      <c r="AP43" s="1108"/>
      <c r="AQ43" s="440"/>
      <c r="AR43" s="367"/>
      <c r="AS43" s="331"/>
      <c r="AT43" s="21"/>
      <c r="AU43" s="1089"/>
      <c r="AV43" s="35"/>
      <c r="AW43" s="34"/>
      <c r="AX43" s="21"/>
      <c r="AY43" s="20"/>
      <c r="AZ43" s="35"/>
      <c r="BA43" s="24"/>
    </row>
    <row r="44" spans="1:53" ht="14.25">
      <c r="A44" s="321" t="s">
        <v>144</v>
      </c>
      <c r="B44" s="368"/>
      <c r="C44" s="248"/>
      <c r="D44" s="21"/>
      <c r="E44" s="1089"/>
      <c r="F44" s="21"/>
      <c r="G44" s="244"/>
      <c r="H44" s="21"/>
      <c r="I44" s="1089"/>
      <c r="J44" s="2"/>
      <c r="K44" s="244"/>
      <c r="L44" s="21"/>
      <c r="M44" s="1089"/>
      <c r="N44" s="21"/>
      <c r="O44" s="1089"/>
      <c r="P44" s="2"/>
      <c r="Q44" s="244"/>
      <c r="R44" s="21"/>
      <c r="S44" s="1089"/>
      <c r="T44" s="21"/>
      <c r="U44" s="1089"/>
      <c r="V44" s="2"/>
      <c r="W44" s="244"/>
      <c r="X44" s="2"/>
      <c r="Y44" s="1089"/>
      <c r="Z44" s="1134"/>
      <c r="AA44" s="1127"/>
      <c r="AB44" s="2"/>
      <c r="AC44" s="244"/>
      <c r="AD44" s="2"/>
      <c r="AE44" s="244"/>
      <c r="AF44" s="21"/>
      <c r="AG44" s="1089"/>
      <c r="AH44" s="21"/>
      <c r="AI44" s="1089"/>
      <c r="AJ44" s="21"/>
      <c r="AK44" s="1089"/>
      <c r="AL44" s="1116"/>
      <c r="AM44" s="1089"/>
      <c r="AN44" s="326"/>
      <c r="AO44" s="1106"/>
      <c r="AP44" s="1108"/>
      <c r="AQ44" s="440"/>
      <c r="AR44" s="341"/>
      <c r="AS44" s="1095"/>
      <c r="AT44" s="21"/>
      <c r="AU44" s="1089"/>
      <c r="AV44" s="35"/>
      <c r="AW44" s="34"/>
      <c r="AX44" s="21"/>
      <c r="AY44" s="20"/>
      <c r="AZ44" s="35"/>
      <c r="BA44" s="24"/>
    </row>
    <row r="45" spans="1:53" ht="15" thickBot="1">
      <c r="A45" s="322" t="s">
        <v>145</v>
      </c>
      <c r="B45" s="369"/>
      <c r="C45" s="370"/>
      <c r="D45" s="69"/>
      <c r="E45" s="1092"/>
      <c r="F45" s="69"/>
      <c r="G45" s="1092"/>
      <c r="H45" s="69"/>
      <c r="I45" s="1092"/>
      <c r="J45" s="69"/>
      <c r="K45" s="1092"/>
      <c r="L45" s="69"/>
      <c r="M45" s="1092"/>
      <c r="N45" s="69"/>
      <c r="O45" s="1092"/>
      <c r="P45" s="69"/>
      <c r="Q45" s="1092"/>
      <c r="R45" s="69"/>
      <c r="S45" s="1092"/>
      <c r="T45" s="69"/>
      <c r="U45" s="1092"/>
      <c r="V45" s="1137"/>
      <c r="W45" s="1136"/>
      <c r="X45" s="1137"/>
      <c r="Y45" s="1092"/>
      <c r="Z45" s="1135"/>
      <c r="AA45" s="1128"/>
      <c r="AB45" s="69"/>
      <c r="AC45" s="1092"/>
      <c r="AD45" s="1124"/>
      <c r="AE45" s="1121"/>
      <c r="AF45" s="69"/>
      <c r="AG45" s="1092"/>
      <c r="AH45" s="69"/>
      <c r="AI45" s="1092"/>
      <c r="AJ45" s="69"/>
      <c r="AK45" s="1092"/>
      <c r="AL45" s="1118"/>
      <c r="AM45" s="1115"/>
      <c r="AN45" s="327"/>
      <c r="AO45" s="1107"/>
      <c r="AP45" s="1111"/>
      <c r="AQ45" s="1100"/>
      <c r="AR45" s="355"/>
      <c r="AS45" s="1096"/>
      <c r="AT45" s="69"/>
      <c r="AU45" s="1092"/>
      <c r="AV45" s="69"/>
      <c r="AW45" s="68"/>
      <c r="AX45" s="69"/>
      <c r="AY45" s="68"/>
      <c r="AZ45" s="69"/>
      <c r="BA45" s="251"/>
    </row>
  </sheetData>
  <sheetProtection/>
  <mergeCells count="29">
    <mergeCell ref="N3:O3"/>
    <mergeCell ref="AZ3:BA3"/>
    <mergeCell ref="H3:I3"/>
    <mergeCell ref="AN3:AO3"/>
    <mergeCell ref="AP3:AQ3"/>
    <mergeCell ref="AR3:AS3"/>
    <mergeCell ref="AT3:AU3"/>
    <mergeCell ref="AV3:AW3"/>
    <mergeCell ref="V3:W3"/>
    <mergeCell ref="Z3:AA3"/>
    <mergeCell ref="A1:AZ1"/>
    <mergeCell ref="A2:AZ2"/>
    <mergeCell ref="A3:A4"/>
    <mergeCell ref="B3:C3"/>
    <mergeCell ref="D3:E3"/>
    <mergeCell ref="F3:G3"/>
    <mergeCell ref="J3:K3"/>
    <mergeCell ref="AX3:AY3"/>
    <mergeCell ref="L3:M3"/>
    <mergeCell ref="AL3:AM3"/>
    <mergeCell ref="AJ3:AK3"/>
    <mergeCell ref="T3:U3"/>
    <mergeCell ref="X3:Y3"/>
    <mergeCell ref="P3:Q3"/>
    <mergeCell ref="R3:S3"/>
    <mergeCell ref="AB3:AC3"/>
    <mergeCell ref="AD3:AE3"/>
    <mergeCell ref="AF3:AG3"/>
    <mergeCell ref="AH3:A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T17" sqref="CT17"/>
    </sheetView>
  </sheetViews>
  <sheetFormatPr defaultColWidth="9.140625" defaultRowHeight="15"/>
  <cols>
    <col min="1" max="1" width="27.57421875" style="0" bestFit="1" customWidth="1"/>
    <col min="2" max="2" width="11.7109375" style="0" bestFit="1" customWidth="1"/>
    <col min="3" max="3" width="11.421875" style="0" bestFit="1" customWidth="1"/>
    <col min="4" max="4" width="12.421875" style="0" bestFit="1" customWidth="1"/>
    <col min="5" max="5" width="13.28125" style="0" bestFit="1" customWidth="1"/>
    <col min="6" max="7" width="11.7109375" style="0" bestFit="1" customWidth="1"/>
    <col min="8" max="9" width="12.8515625" style="0" bestFit="1" customWidth="1"/>
    <col min="10" max="10" width="9.7109375" style="0" customWidth="1"/>
    <col min="11" max="11" width="9.57421875" style="0" customWidth="1"/>
    <col min="12" max="12" width="11.28125" style="0" customWidth="1"/>
    <col min="13" max="13" width="12.00390625" style="0" customWidth="1"/>
    <col min="14" max="15" width="11.421875" style="0" bestFit="1" customWidth="1"/>
    <col min="16" max="16" width="12.421875" style="0" bestFit="1" customWidth="1"/>
    <col min="17" max="17" width="13.28125" style="0" bestFit="1" customWidth="1"/>
    <col min="18" max="19" width="11.421875" style="0" bestFit="1" customWidth="1"/>
    <col min="20" max="20" width="12.421875" style="0" bestFit="1" customWidth="1"/>
    <col min="21" max="21" width="12.7109375" style="0" customWidth="1"/>
    <col min="22" max="23" width="11.421875" style="0" bestFit="1" customWidth="1"/>
    <col min="24" max="24" width="12.421875" style="0" bestFit="1" customWidth="1"/>
    <col min="25" max="25" width="13.28125" style="0" bestFit="1" customWidth="1"/>
    <col min="26" max="26" width="10.00390625" style="0" customWidth="1"/>
    <col min="27" max="27" width="9.00390625" style="0" customWidth="1"/>
    <col min="28" max="28" width="10.57421875" style="0" customWidth="1"/>
    <col min="29" max="29" width="11.8515625" style="0" customWidth="1"/>
    <col min="30" max="31" width="10.140625" style="0" customWidth="1"/>
    <col min="32" max="32" width="11.421875" style="0" customWidth="1"/>
    <col min="33" max="33" width="10.28125" style="0" customWidth="1"/>
    <col min="34" max="35" width="10.421875" style="0" customWidth="1"/>
    <col min="36" max="36" width="11.421875" style="0" customWidth="1"/>
    <col min="37" max="37" width="13.28125" style="0" bestFit="1" customWidth="1"/>
    <col min="38" max="38" width="10.57421875" style="0" customWidth="1"/>
    <col min="39" max="39" width="11.140625" style="0" customWidth="1"/>
    <col min="40" max="40" width="11.57421875" style="0" customWidth="1"/>
    <col min="41" max="41" width="11.8515625" style="0" customWidth="1"/>
    <col min="42" max="43" width="11.421875" style="0" bestFit="1" customWidth="1"/>
    <col min="44" max="44" width="12.421875" style="0" bestFit="1" customWidth="1"/>
    <col min="45" max="45" width="13.28125" style="0" bestFit="1" customWidth="1"/>
    <col min="46" max="46" width="11.421875" style="0" bestFit="1" customWidth="1"/>
    <col min="47" max="47" width="9.8515625" style="0" customWidth="1"/>
    <col min="48" max="48" width="10.7109375" style="0" customWidth="1"/>
    <col min="49" max="49" width="13.28125" style="0" customWidth="1"/>
    <col min="50" max="50" width="10.421875" style="0" customWidth="1"/>
    <col min="51" max="51" width="9.57421875" style="0" customWidth="1"/>
    <col min="52" max="52" width="10.421875" style="0" customWidth="1"/>
    <col min="53" max="53" width="11.00390625" style="0" customWidth="1"/>
    <col min="54" max="55" width="11.421875" style="0" bestFit="1" customWidth="1"/>
    <col min="56" max="56" width="12.421875" style="0" bestFit="1" customWidth="1"/>
    <col min="57" max="57" width="13.28125" style="0" bestFit="1" customWidth="1"/>
    <col min="58" max="59" width="11.421875" style="0" bestFit="1" customWidth="1"/>
    <col min="60" max="60" width="12.421875" style="0" bestFit="1" customWidth="1"/>
    <col min="61" max="61" width="13.28125" style="0" bestFit="1" customWidth="1"/>
    <col min="62" max="62" width="10.00390625" style="0" customWidth="1"/>
    <col min="63" max="63" width="10.140625" style="0" customWidth="1"/>
    <col min="64" max="64" width="11.140625" style="0" customWidth="1"/>
    <col min="65" max="65" width="12.421875" style="0" customWidth="1"/>
    <col min="66" max="67" width="11.421875" style="0" customWidth="1"/>
    <col min="68" max="68" width="12.421875" style="0" bestFit="1" customWidth="1"/>
    <col min="69" max="69" width="13.28125" style="0" bestFit="1" customWidth="1"/>
    <col min="70" max="71" width="11.421875" style="0" bestFit="1" customWidth="1"/>
    <col min="72" max="72" width="12.421875" style="0" bestFit="1" customWidth="1"/>
    <col min="73" max="73" width="13.28125" style="0" bestFit="1" customWidth="1"/>
    <col min="74" max="75" width="11.421875" style="0" bestFit="1" customWidth="1"/>
    <col min="76" max="76" width="12.421875" style="0" bestFit="1" customWidth="1"/>
    <col min="77" max="77" width="13.28125" style="0" bestFit="1" customWidth="1"/>
    <col min="78" max="79" width="11.421875" style="0" customWidth="1"/>
    <col min="80" max="80" width="12.421875" style="0" bestFit="1" customWidth="1"/>
    <col min="81" max="81" width="13.28125" style="0" bestFit="1" customWidth="1"/>
    <col min="82" max="83" width="11.421875" style="0" bestFit="1" customWidth="1"/>
    <col min="84" max="84" width="12.421875" style="0" bestFit="1" customWidth="1"/>
    <col min="85" max="85" width="13.28125" style="0" bestFit="1" customWidth="1"/>
    <col min="86" max="87" width="11.421875" style="0" bestFit="1" customWidth="1"/>
    <col min="88" max="88" width="12.421875" style="0" bestFit="1" customWidth="1"/>
    <col min="89" max="89" width="13.28125" style="0" bestFit="1" customWidth="1"/>
    <col min="90" max="90" width="11.7109375" style="0" bestFit="1" customWidth="1"/>
    <col min="91" max="91" width="11.421875" style="0" bestFit="1" customWidth="1"/>
    <col min="92" max="92" width="12.8515625" style="0" bestFit="1" customWidth="1"/>
    <col min="93" max="93" width="11.28125" style="0" customWidth="1"/>
    <col min="94" max="94" width="12.8515625" style="0" customWidth="1"/>
    <col min="95" max="96" width="12.8515625" style="0" bestFit="1" customWidth="1"/>
    <col min="97" max="97" width="13.57421875" style="0" bestFit="1" customWidth="1"/>
    <col min="98" max="98" width="12.8515625" style="0" customWidth="1"/>
    <col min="99" max="99" width="11.421875" style="0" bestFit="1" customWidth="1"/>
    <col min="100" max="100" width="12.421875" style="0" bestFit="1" customWidth="1"/>
    <col min="101" max="101" width="13.28125" style="0" bestFit="1" customWidth="1"/>
    <col min="102" max="102" width="11.421875" style="0" bestFit="1" customWidth="1"/>
    <col min="103" max="103" width="13.140625" style="0" customWidth="1"/>
    <col min="104" max="104" width="12.8515625" style="0" bestFit="1" customWidth="1"/>
    <col min="105" max="105" width="13.140625" style="0" customWidth="1"/>
    <col min="106" max="106" width="10.7109375" style="0" customWidth="1"/>
    <col min="107" max="107" width="12.00390625" style="0" customWidth="1"/>
  </cols>
  <sheetData>
    <row r="1" spans="1:103" s="111" customFormat="1" ht="15.75">
      <c r="A1" s="1247" t="s">
        <v>58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  <c r="R1" s="1247"/>
      <c r="S1" s="1247"/>
      <c r="T1" s="1247"/>
      <c r="U1" s="1247"/>
      <c r="V1" s="1247"/>
      <c r="W1" s="1247"/>
      <c r="X1" s="1247"/>
      <c r="Y1" s="1247"/>
      <c r="Z1" s="1247"/>
      <c r="AA1" s="1247"/>
      <c r="AB1" s="1247"/>
      <c r="AC1" s="1247"/>
      <c r="AD1" s="1247"/>
      <c r="AE1" s="1247"/>
      <c r="AF1" s="1247"/>
      <c r="AG1" s="1247"/>
      <c r="AH1" s="1247"/>
      <c r="AI1" s="1247"/>
      <c r="AJ1" s="1247"/>
      <c r="AK1" s="1247"/>
      <c r="AL1" s="1247"/>
      <c r="AM1" s="1247"/>
      <c r="AN1" s="1247"/>
      <c r="AO1" s="1247"/>
      <c r="AP1" s="1247"/>
      <c r="AQ1" s="1247"/>
      <c r="AR1" s="1247"/>
      <c r="AS1" s="1247"/>
      <c r="AT1" s="1247"/>
      <c r="AU1" s="1247"/>
      <c r="AV1" s="1247"/>
      <c r="AW1" s="1247"/>
      <c r="AX1" s="1247"/>
      <c r="AY1" s="1247"/>
      <c r="AZ1" s="1247"/>
      <c r="BA1" s="1247"/>
      <c r="BB1" s="1247"/>
      <c r="BC1" s="1247"/>
      <c r="BD1" s="1247"/>
      <c r="BE1" s="1247"/>
      <c r="BF1" s="1247"/>
      <c r="BG1" s="1247"/>
      <c r="BH1" s="1247"/>
      <c r="BI1" s="1247"/>
      <c r="BJ1" s="1247"/>
      <c r="BK1" s="1247"/>
      <c r="BL1" s="1247"/>
      <c r="BM1" s="1247"/>
      <c r="BN1" s="1247"/>
      <c r="BO1" s="1247"/>
      <c r="BP1" s="1247"/>
      <c r="BQ1" s="1247"/>
      <c r="BR1" s="1247"/>
      <c r="BS1" s="1247"/>
      <c r="BT1" s="1247"/>
      <c r="BU1" s="1247"/>
      <c r="BV1" s="1247"/>
      <c r="BW1" s="1247"/>
      <c r="BX1" s="1247"/>
      <c r="BY1" s="1247"/>
      <c r="BZ1" s="1247"/>
      <c r="CA1" s="1247"/>
      <c r="CB1" s="1247"/>
      <c r="CC1" s="1247"/>
      <c r="CD1" s="1247"/>
      <c r="CE1" s="1247"/>
      <c r="CF1" s="1247"/>
      <c r="CG1" s="1247"/>
      <c r="CH1" s="1247"/>
      <c r="CI1" s="1247"/>
      <c r="CJ1" s="1247"/>
      <c r="CK1" s="1247"/>
      <c r="CL1" s="1247"/>
      <c r="CM1" s="1247"/>
      <c r="CN1" s="1247"/>
      <c r="CO1" s="1247"/>
      <c r="CP1" s="1247"/>
      <c r="CQ1" s="1247"/>
      <c r="CR1" s="1247"/>
      <c r="CS1" s="1247"/>
      <c r="CT1" s="1247"/>
      <c r="CU1" s="1247"/>
      <c r="CV1" s="1247"/>
      <c r="CW1" s="1247"/>
      <c r="CX1" s="1247"/>
      <c r="CY1" s="1247"/>
    </row>
    <row r="2" spans="1:103" s="528" customFormat="1" ht="16.5" thickBot="1">
      <c r="A2" s="1276" t="s">
        <v>59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  <c r="Q2" s="1276"/>
      <c r="R2" s="1276"/>
      <c r="S2" s="1276"/>
      <c r="T2" s="1276"/>
      <c r="U2" s="1276"/>
      <c r="V2" s="1276"/>
      <c r="W2" s="1276"/>
      <c r="X2" s="1276"/>
      <c r="Y2" s="1276"/>
      <c r="Z2" s="1276"/>
      <c r="AA2" s="1276"/>
      <c r="AB2" s="1276"/>
      <c r="AC2" s="1276"/>
      <c r="AD2" s="1276"/>
      <c r="AE2" s="1276"/>
      <c r="AF2" s="1276"/>
      <c r="AG2" s="1276"/>
      <c r="AH2" s="1276"/>
      <c r="AI2" s="1276"/>
      <c r="AJ2" s="1276"/>
      <c r="AK2" s="1276"/>
      <c r="AL2" s="1276"/>
      <c r="AM2" s="1276"/>
      <c r="AN2" s="1276"/>
      <c r="AO2" s="1276"/>
      <c r="AP2" s="1276"/>
      <c r="AQ2" s="1276"/>
      <c r="AR2" s="1276"/>
      <c r="AS2" s="1276"/>
      <c r="AT2" s="1276"/>
      <c r="AU2" s="1276"/>
      <c r="AV2" s="1276"/>
      <c r="AW2" s="1276"/>
      <c r="AX2" s="1276"/>
      <c r="AY2" s="1276"/>
      <c r="AZ2" s="1276"/>
      <c r="BA2" s="1276"/>
      <c r="BB2" s="1276"/>
      <c r="BC2" s="1276"/>
      <c r="BD2" s="1276"/>
      <c r="BE2" s="1276"/>
      <c r="BF2" s="1276"/>
      <c r="BG2" s="1276"/>
      <c r="BH2" s="1276"/>
      <c r="BI2" s="1276"/>
      <c r="BJ2" s="1276"/>
      <c r="BK2" s="1276"/>
      <c r="BL2" s="1276"/>
      <c r="BM2" s="1276"/>
      <c r="BN2" s="1276"/>
      <c r="BO2" s="1276"/>
      <c r="BP2" s="1276"/>
      <c r="BQ2" s="1276"/>
      <c r="BR2" s="1276"/>
      <c r="BS2" s="1276"/>
      <c r="BT2" s="1276"/>
      <c r="BU2" s="1276"/>
      <c r="BV2" s="1276"/>
      <c r="BW2" s="1276"/>
      <c r="BX2" s="1276"/>
      <c r="BY2" s="1276"/>
      <c r="BZ2" s="1276"/>
      <c r="CA2" s="1276"/>
      <c r="CB2" s="1276"/>
      <c r="CC2" s="1276"/>
      <c r="CD2" s="1276"/>
      <c r="CE2" s="1276"/>
      <c r="CF2" s="1276"/>
      <c r="CG2" s="1276"/>
      <c r="CH2" s="1276"/>
      <c r="CI2" s="1276"/>
      <c r="CJ2" s="1276"/>
      <c r="CK2" s="1276"/>
      <c r="CL2" s="1276"/>
      <c r="CM2" s="1276"/>
      <c r="CN2" s="1276"/>
      <c r="CO2" s="1276"/>
      <c r="CP2" s="1276"/>
      <c r="CQ2" s="1276"/>
      <c r="CR2" s="1276"/>
      <c r="CS2" s="1276"/>
      <c r="CT2" s="1276"/>
      <c r="CU2" s="1276"/>
      <c r="CV2" s="1276"/>
      <c r="CW2" s="1276"/>
      <c r="CX2" s="1276"/>
      <c r="CY2" s="1276"/>
    </row>
    <row r="3" spans="1:105" s="111" customFormat="1" ht="16.5">
      <c r="A3" s="1277" t="s">
        <v>0</v>
      </c>
      <c r="B3" s="1279" t="s">
        <v>153</v>
      </c>
      <c r="C3" s="1280"/>
      <c r="D3" s="1280"/>
      <c r="E3" s="1281"/>
      <c r="F3" s="1274" t="s">
        <v>154</v>
      </c>
      <c r="G3" s="1274"/>
      <c r="H3" s="1274"/>
      <c r="I3" s="1274"/>
      <c r="J3" s="1273" t="s">
        <v>155</v>
      </c>
      <c r="K3" s="1274"/>
      <c r="L3" s="1274"/>
      <c r="M3" s="1275"/>
      <c r="N3" s="1273" t="s">
        <v>156</v>
      </c>
      <c r="O3" s="1274"/>
      <c r="P3" s="1274"/>
      <c r="Q3" s="1275"/>
      <c r="R3" s="1274" t="s">
        <v>157</v>
      </c>
      <c r="S3" s="1274"/>
      <c r="T3" s="1274"/>
      <c r="U3" s="1275"/>
      <c r="V3" s="1273" t="s">
        <v>158</v>
      </c>
      <c r="W3" s="1274"/>
      <c r="X3" s="1274"/>
      <c r="Y3" s="1275"/>
      <c r="Z3" s="1274" t="s">
        <v>159</v>
      </c>
      <c r="AA3" s="1274"/>
      <c r="AB3" s="1274"/>
      <c r="AC3" s="1275"/>
      <c r="AD3" s="1274" t="s">
        <v>160</v>
      </c>
      <c r="AE3" s="1274"/>
      <c r="AF3" s="1274"/>
      <c r="AG3" s="1275"/>
      <c r="AH3" s="1274" t="s">
        <v>161</v>
      </c>
      <c r="AI3" s="1274"/>
      <c r="AJ3" s="1274"/>
      <c r="AK3" s="1275"/>
      <c r="AL3" s="1274" t="s">
        <v>162</v>
      </c>
      <c r="AM3" s="1274"/>
      <c r="AN3" s="1274"/>
      <c r="AO3" s="1275"/>
      <c r="AP3" s="1274" t="s">
        <v>163</v>
      </c>
      <c r="AQ3" s="1274"/>
      <c r="AR3" s="1274"/>
      <c r="AS3" s="1275"/>
      <c r="AT3" s="1274" t="s">
        <v>164</v>
      </c>
      <c r="AU3" s="1274"/>
      <c r="AV3" s="1274"/>
      <c r="AW3" s="1275"/>
      <c r="AX3" s="1274" t="s">
        <v>165</v>
      </c>
      <c r="AY3" s="1274"/>
      <c r="AZ3" s="1274"/>
      <c r="BA3" s="1275"/>
      <c r="BB3" s="1274" t="s">
        <v>166</v>
      </c>
      <c r="BC3" s="1274"/>
      <c r="BD3" s="1274"/>
      <c r="BE3" s="1275"/>
      <c r="BF3" s="1285" t="s">
        <v>167</v>
      </c>
      <c r="BG3" s="1285"/>
      <c r="BH3" s="1285"/>
      <c r="BI3" s="1286"/>
      <c r="BJ3" s="1274" t="s">
        <v>168</v>
      </c>
      <c r="BK3" s="1274"/>
      <c r="BL3" s="1274"/>
      <c r="BM3" s="1275"/>
      <c r="BN3" s="1274" t="s">
        <v>169</v>
      </c>
      <c r="BO3" s="1274"/>
      <c r="BP3" s="1274"/>
      <c r="BQ3" s="1275"/>
      <c r="BR3" s="1274" t="s">
        <v>170</v>
      </c>
      <c r="BS3" s="1274"/>
      <c r="BT3" s="1274"/>
      <c r="BU3" s="1275"/>
      <c r="BV3" s="1285" t="s">
        <v>171</v>
      </c>
      <c r="BW3" s="1285"/>
      <c r="BX3" s="1285"/>
      <c r="BY3" s="1286"/>
      <c r="BZ3" s="1274" t="s">
        <v>172</v>
      </c>
      <c r="CA3" s="1274"/>
      <c r="CB3" s="1274"/>
      <c r="CC3" s="1275"/>
      <c r="CD3" s="1274" t="s">
        <v>173</v>
      </c>
      <c r="CE3" s="1274"/>
      <c r="CF3" s="1274"/>
      <c r="CG3" s="1275"/>
      <c r="CH3" s="1274" t="s">
        <v>174</v>
      </c>
      <c r="CI3" s="1274"/>
      <c r="CJ3" s="1274"/>
      <c r="CK3" s="1275"/>
      <c r="CL3" s="1274" t="s">
        <v>175</v>
      </c>
      <c r="CM3" s="1274"/>
      <c r="CN3" s="1274"/>
      <c r="CO3" s="1275"/>
      <c r="CP3" s="1273" t="s">
        <v>1</v>
      </c>
      <c r="CQ3" s="1274"/>
      <c r="CR3" s="1274"/>
      <c r="CS3" s="1275"/>
      <c r="CT3" s="1285" t="s">
        <v>176</v>
      </c>
      <c r="CU3" s="1285"/>
      <c r="CV3" s="1285"/>
      <c r="CW3" s="1286"/>
      <c r="CX3" s="1282" t="s">
        <v>2</v>
      </c>
      <c r="CY3" s="1283"/>
      <c r="CZ3" s="1283"/>
      <c r="DA3" s="1284"/>
    </row>
    <row r="4" spans="1:105" s="531" customFormat="1" ht="15" thickBot="1">
      <c r="A4" s="1278"/>
      <c r="B4" s="529" t="s">
        <v>282</v>
      </c>
      <c r="C4" s="530" t="s">
        <v>283</v>
      </c>
      <c r="D4" s="530" t="s">
        <v>284</v>
      </c>
      <c r="E4" s="527" t="s">
        <v>285</v>
      </c>
      <c r="F4" s="529" t="s">
        <v>282</v>
      </c>
      <c r="G4" s="530" t="s">
        <v>283</v>
      </c>
      <c r="H4" s="530" t="s">
        <v>284</v>
      </c>
      <c r="I4" s="527" t="s">
        <v>285</v>
      </c>
      <c r="J4" s="529" t="s">
        <v>282</v>
      </c>
      <c r="K4" s="530" t="s">
        <v>283</v>
      </c>
      <c r="L4" s="530" t="s">
        <v>284</v>
      </c>
      <c r="M4" s="527" t="s">
        <v>285</v>
      </c>
      <c r="N4" s="529" t="s">
        <v>282</v>
      </c>
      <c r="O4" s="530" t="s">
        <v>283</v>
      </c>
      <c r="P4" s="530" t="s">
        <v>284</v>
      </c>
      <c r="Q4" s="527" t="s">
        <v>285</v>
      </c>
      <c r="R4" s="529" t="s">
        <v>282</v>
      </c>
      <c r="S4" s="530" t="s">
        <v>283</v>
      </c>
      <c r="T4" s="530" t="s">
        <v>284</v>
      </c>
      <c r="U4" s="527" t="s">
        <v>285</v>
      </c>
      <c r="V4" s="529" t="s">
        <v>282</v>
      </c>
      <c r="W4" s="530" t="s">
        <v>283</v>
      </c>
      <c r="X4" s="530" t="s">
        <v>284</v>
      </c>
      <c r="Y4" s="527" t="s">
        <v>285</v>
      </c>
      <c r="Z4" s="529" t="s">
        <v>282</v>
      </c>
      <c r="AA4" s="530" t="s">
        <v>283</v>
      </c>
      <c r="AB4" s="530" t="s">
        <v>284</v>
      </c>
      <c r="AC4" s="527" t="s">
        <v>285</v>
      </c>
      <c r="AD4" s="529" t="s">
        <v>282</v>
      </c>
      <c r="AE4" s="530" t="s">
        <v>283</v>
      </c>
      <c r="AF4" s="530" t="s">
        <v>284</v>
      </c>
      <c r="AG4" s="527" t="s">
        <v>285</v>
      </c>
      <c r="AH4" s="529" t="s">
        <v>282</v>
      </c>
      <c r="AI4" s="530" t="s">
        <v>283</v>
      </c>
      <c r="AJ4" s="530" t="s">
        <v>284</v>
      </c>
      <c r="AK4" s="527" t="s">
        <v>285</v>
      </c>
      <c r="AL4" s="529" t="s">
        <v>282</v>
      </c>
      <c r="AM4" s="530" t="s">
        <v>283</v>
      </c>
      <c r="AN4" s="530" t="s">
        <v>284</v>
      </c>
      <c r="AO4" s="527" t="s">
        <v>285</v>
      </c>
      <c r="AP4" s="529" t="s">
        <v>282</v>
      </c>
      <c r="AQ4" s="530" t="s">
        <v>283</v>
      </c>
      <c r="AR4" s="530" t="s">
        <v>284</v>
      </c>
      <c r="AS4" s="527" t="s">
        <v>285</v>
      </c>
      <c r="AT4" s="529" t="s">
        <v>282</v>
      </c>
      <c r="AU4" s="530" t="s">
        <v>283</v>
      </c>
      <c r="AV4" s="530" t="s">
        <v>284</v>
      </c>
      <c r="AW4" s="527" t="s">
        <v>285</v>
      </c>
      <c r="AX4" s="529" t="s">
        <v>282</v>
      </c>
      <c r="AY4" s="530" t="s">
        <v>283</v>
      </c>
      <c r="AZ4" s="530" t="s">
        <v>284</v>
      </c>
      <c r="BA4" s="527" t="s">
        <v>285</v>
      </c>
      <c r="BB4" s="529" t="s">
        <v>282</v>
      </c>
      <c r="BC4" s="530" t="s">
        <v>283</v>
      </c>
      <c r="BD4" s="530" t="s">
        <v>284</v>
      </c>
      <c r="BE4" s="527" t="s">
        <v>285</v>
      </c>
      <c r="BF4" s="529" t="s">
        <v>282</v>
      </c>
      <c r="BG4" s="530" t="s">
        <v>283</v>
      </c>
      <c r="BH4" s="530" t="s">
        <v>284</v>
      </c>
      <c r="BI4" s="527" t="s">
        <v>285</v>
      </c>
      <c r="BJ4" s="529" t="s">
        <v>282</v>
      </c>
      <c r="BK4" s="530" t="s">
        <v>283</v>
      </c>
      <c r="BL4" s="530" t="s">
        <v>284</v>
      </c>
      <c r="BM4" s="527" t="s">
        <v>285</v>
      </c>
      <c r="BN4" s="529" t="s">
        <v>282</v>
      </c>
      <c r="BO4" s="530" t="s">
        <v>283</v>
      </c>
      <c r="BP4" s="530" t="s">
        <v>284</v>
      </c>
      <c r="BQ4" s="527" t="s">
        <v>285</v>
      </c>
      <c r="BR4" s="529" t="s">
        <v>282</v>
      </c>
      <c r="BS4" s="530" t="s">
        <v>283</v>
      </c>
      <c r="BT4" s="530" t="s">
        <v>284</v>
      </c>
      <c r="BU4" s="527" t="s">
        <v>285</v>
      </c>
      <c r="BV4" s="529" t="s">
        <v>282</v>
      </c>
      <c r="BW4" s="530" t="s">
        <v>283</v>
      </c>
      <c r="BX4" s="530" t="s">
        <v>284</v>
      </c>
      <c r="BY4" s="527" t="s">
        <v>285</v>
      </c>
      <c r="BZ4" s="529" t="s">
        <v>282</v>
      </c>
      <c r="CA4" s="530" t="s">
        <v>283</v>
      </c>
      <c r="CB4" s="530" t="s">
        <v>284</v>
      </c>
      <c r="CC4" s="527" t="s">
        <v>285</v>
      </c>
      <c r="CD4" s="529" t="s">
        <v>282</v>
      </c>
      <c r="CE4" s="530" t="s">
        <v>283</v>
      </c>
      <c r="CF4" s="530" t="s">
        <v>284</v>
      </c>
      <c r="CG4" s="527" t="s">
        <v>285</v>
      </c>
      <c r="CH4" s="529" t="s">
        <v>282</v>
      </c>
      <c r="CI4" s="530" t="s">
        <v>283</v>
      </c>
      <c r="CJ4" s="530" t="s">
        <v>284</v>
      </c>
      <c r="CK4" s="527" t="s">
        <v>285</v>
      </c>
      <c r="CL4" s="529" t="s">
        <v>282</v>
      </c>
      <c r="CM4" s="530" t="s">
        <v>283</v>
      </c>
      <c r="CN4" s="530" t="s">
        <v>284</v>
      </c>
      <c r="CO4" s="527" t="s">
        <v>285</v>
      </c>
      <c r="CP4" s="529" t="s">
        <v>282</v>
      </c>
      <c r="CQ4" s="530" t="s">
        <v>283</v>
      </c>
      <c r="CR4" s="530" t="s">
        <v>284</v>
      </c>
      <c r="CS4" s="527" t="s">
        <v>285</v>
      </c>
      <c r="CT4" s="529" t="s">
        <v>282</v>
      </c>
      <c r="CU4" s="530" t="s">
        <v>283</v>
      </c>
      <c r="CV4" s="530" t="s">
        <v>284</v>
      </c>
      <c r="CW4" s="527" t="s">
        <v>285</v>
      </c>
      <c r="CX4" s="529" t="s">
        <v>282</v>
      </c>
      <c r="CY4" s="530" t="s">
        <v>283</v>
      </c>
      <c r="CZ4" s="530" t="s">
        <v>284</v>
      </c>
      <c r="DA4" s="527" t="s">
        <v>285</v>
      </c>
    </row>
    <row r="5" spans="1:105" s="116" customFormat="1" ht="12.75">
      <c r="A5" s="430" t="s">
        <v>21</v>
      </c>
      <c r="B5" s="208"/>
      <c r="C5" s="209"/>
      <c r="D5" s="209"/>
      <c r="E5" s="210"/>
      <c r="F5" s="211"/>
      <c r="G5" s="209"/>
      <c r="H5" s="209"/>
      <c r="I5" s="215"/>
      <c r="J5" s="208"/>
      <c r="K5" s="209"/>
      <c r="L5" s="209"/>
      <c r="M5" s="210"/>
      <c r="N5" s="208"/>
      <c r="O5" s="209"/>
      <c r="P5" s="209"/>
      <c r="Q5" s="210"/>
      <c r="R5" s="211"/>
      <c r="S5" s="209"/>
      <c r="T5" s="209"/>
      <c r="U5" s="210"/>
      <c r="V5" s="208"/>
      <c r="W5" s="209"/>
      <c r="X5" s="209"/>
      <c r="Y5" s="210"/>
      <c r="Z5" s="211"/>
      <c r="AA5" s="209"/>
      <c r="AB5" s="209"/>
      <c r="AC5" s="210"/>
      <c r="AD5" s="211"/>
      <c r="AE5" s="209"/>
      <c r="AF5" s="209"/>
      <c r="AG5" s="210"/>
      <c r="AH5" s="211"/>
      <c r="AI5" s="209"/>
      <c r="AJ5" s="209"/>
      <c r="AK5" s="210"/>
      <c r="AL5" s="211"/>
      <c r="AM5" s="209"/>
      <c r="AN5" s="209"/>
      <c r="AO5" s="210"/>
      <c r="AP5" s="213"/>
      <c r="AQ5" s="214"/>
      <c r="AR5" s="214"/>
      <c r="AS5" s="212"/>
      <c r="AT5" s="1003"/>
      <c r="AU5" s="253"/>
      <c r="AV5" s="253"/>
      <c r="AW5" s="254"/>
      <c r="AX5" s="252"/>
      <c r="AY5" s="253"/>
      <c r="AZ5" s="253"/>
      <c r="BA5" s="254"/>
      <c r="BB5" s="211"/>
      <c r="BC5" s="209"/>
      <c r="BD5" s="209"/>
      <c r="BE5" s="210"/>
      <c r="BF5" s="211"/>
      <c r="BG5" s="209"/>
      <c r="BH5" s="209"/>
      <c r="BI5" s="210"/>
      <c r="BJ5" s="1003"/>
      <c r="BK5" s="253"/>
      <c r="BL5" s="253"/>
      <c r="BM5" s="254"/>
      <c r="BN5" s="1003"/>
      <c r="BO5" s="253"/>
      <c r="BP5" s="253"/>
      <c r="BQ5" s="254"/>
      <c r="BR5" s="211"/>
      <c r="BS5" s="209"/>
      <c r="BT5" s="209"/>
      <c r="BU5" s="210"/>
      <c r="BV5" s="1003"/>
      <c r="BW5" s="253"/>
      <c r="BX5" s="253"/>
      <c r="BY5" s="254"/>
      <c r="BZ5" s="1003"/>
      <c r="CA5" s="253"/>
      <c r="CB5" s="253"/>
      <c r="CC5" s="254"/>
      <c r="CD5" s="211"/>
      <c r="CE5" s="209"/>
      <c r="CF5" s="209"/>
      <c r="CG5" s="210"/>
      <c r="CH5" s="1003"/>
      <c r="CI5" s="253"/>
      <c r="CJ5" s="253"/>
      <c r="CK5" s="254"/>
      <c r="CL5" s="252"/>
      <c r="CM5" s="253"/>
      <c r="CN5" s="253"/>
      <c r="CO5" s="254"/>
      <c r="CP5" s="208"/>
      <c r="CQ5" s="215"/>
      <c r="CR5" s="431"/>
      <c r="CS5" s="432"/>
      <c r="CT5" s="211"/>
      <c r="CU5" s="209"/>
      <c r="CV5" s="209"/>
      <c r="CW5" s="210"/>
      <c r="CX5" s="208"/>
      <c r="CY5" s="209"/>
      <c r="CZ5" s="433"/>
      <c r="DA5" s="434"/>
    </row>
    <row r="6" spans="1:105" s="116" customFormat="1" ht="12.75">
      <c r="A6" s="112" t="s">
        <v>22</v>
      </c>
      <c r="B6" s="157"/>
      <c r="C6" s="117"/>
      <c r="D6" s="117"/>
      <c r="E6" s="118"/>
      <c r="F6" s="158"/>
      <c r="G6" s="120"/>
      <c r="H6" s="120"/>
      <c r="I6" s="122"/>
      <c r="J6" s="119"/>
      <c r="K6" s="120"/>
      <c r="L6" s="120"/>
      <c r="M6" s="121"/>
      <c r="N6" s="119"/>
      <c r="O6" s="120"/>
      <c r="P6" s="120"/>
      <c r="Q6" s="121"/>
      <c r="R6" s="158"/>
      <c r="S6" s="120"/>
      <c r="T6" s="120"/>
      <c r="U6" s="121"/>
      <c r="V6" s="119"/>
      <c r="W6" s="120"/>
      <c r="X6" s="120"/>
      <c r="Y6" s="121"/>
      <c r="Z6" s="158"/>
      <c r="AA6" s="120"/>
      <c r="AB6" s="120"/>
      <c r="AC6" s="121"/>
      <c r="AD6" s="158"/>
      <c r="AE6" s="120"/>
      <c r="AF6" s="120"/>
      <c r="AG6" s="121"/>
      <c r="AH6" s="158"/>
      <c r="AI6" s="120"/>
      <c r="AJ6" s="120"/>
      <c r="AK6" s="121"/>
      <c r="AL6" s="158"/>
      <c r="AM6" s="120"/>
      <c r="AN6" s="120"/>
      <c r="AO6" s="121"/>
      <c r="AP6" s="159"/>
      <c r="AQ6" s="124"/>
      <c r="AR6" s="124"/>
      <c r="AS6" s="125"/>
      <c r="AT6" s="158"/>
      <c r="AU6" s="120"/>
      <c r="AV6" s="120"/>
      <c r="AW6" s="121"/>
      <c r="AX6" s="126"/>
      <c r="AY6" s="127"/>
      <c r="AZ6" s="127"/>
      <c r="BA6" s="128"/>
      <c r="BB6" s="158"/>
      <c r="BC6" s="120"/>
      <c r="BD6" s="120"/>
      <c r="BE6" s="121"/>
      <c r="BF6" s="158"/>
      <c r="BG6" s="120"/>
      <c r="BH6" s="120"/>
      <c r="BI6" s="121"/>
      <c r="BJ6" s="158"/>
      <c r="BK6" s="120"/>
      <c r="BL6" s="120"/>
      <c r="BM6" s="121"/>
      <c r="BN6" s="158"/>
      <c r="BO6" s="120"/>
      <c r="BP6" s="120"/>
      <c r="BQ6" s="121"/>
      <c r="BR6" s="158"/>
      <c r="BS6" s="120"/>
      <c r="BT6" s="120"/>
      <c r="BU6" s="121"/>
      <c r="BV6" s="1005"/>
      <c r="BW6" s="120"/>
      <c r="BX6" s="120"/>
      <c r="BY6" s="121"/>
      <c r="BZ6" s="436"/>
      <c r="CA6" s="114"/>
      <c r="CB6" s="114"/>
      <c r="CC6" s="115"/>
      <c r="CD6" s="437"/>
      <c r="CE6" s="130"/>
      <c r="CF6" s="130"/>
      <c r="CG6" s="1008"/>
      <c r="CH6" s="438"/>
      <c r="CI6" s="131"/>
      <c r="CJ6" s="131"/>
      <c r="CK6" s="1009"/>
      <c r="CL6" s="119"/>
      <c r="CM6" s="120"/>
      <c r="CN6" s="120"/>
      <c r="CO6" s="121"/>
      <c r="CP6" s="132"/>
      <c r="CQ6" s="133"/>
      <c r="CR6" s="134"/>
      <c r="CS6" s="135"/>
      <c r="CT6" s="438"/>
      <c r="CU6" s="131"/>
      <c r="CV6" s="131"/>
      <c r="CW6" s="1009"/>
      <c r="CX6" s="132"/>
      <c r="CY6" s="136"/>
      <c r="CZ6" s="120"/>
      <c r="DA6" s="115"/>
    </row>
    <row r="7" spans="1:105" s="116" customFormat="1" ht="12.75">
      <c r="A7" s="426" t="s">
        <v>23</v>
      </c>
      <c r="B7" s="435">
        <v>4173964</v>
      </c>
      <c r="C7" s="137">
        <v>3809670</v>
      </c>
      <c r="D7" s="137">
        <v>7272760</v>
      </c>
      <c r="E7" s="138">
        <v>6440258</v>
      </c>
      <c r="F7" s="159">
        <v>212300</v>
      </c>
      <c r="G7" s="124">
        <v>268411</v>
      </c>
      <c r="H7" s="124">
        <v>426931</v>
      </c>
      <c r="I7" s="139">
        <v>467416</v>
      </c>
      <c r="J7" s="123">
        <v>515280</v>
      </c>
      <c r="K7" s="124">
        <v>387434</v>
      </c>
      <c r="L7" s="124">
        <v>899018</v>
      </c>
      <c r="M7" s="125">
        <v>885064</v>
      </c>
      <c r="N7" s="123">
        <v>4487869</v>
      </c>
      <c r="O7" s="124">
        <v>3444350</v>
      </c>
      <c r="P7" s="124">
        <v>7794269</v>
      </c>
      <c r="Q7" s="125">
        <v>6266259</v>
      </c>
      <c r="R7" s="159">
        <v>1494235</v>
      </c>
      <c r="S7" s="124">
        <v>1404284</v>
      </c>
      <c r="T7" s="124">
        <v>2702057</v>
      </c>
      <c r="U7" s="125">
        <v>2426130</v>
      </c>
      <c r="V7" s="123">
        <v>2716379</v>
      </c>
      <c r="W7" s="124">
        <v>2335855</v>
      </c>
      <c r="X7" s="124">
        <v>4316792</v>
      </c>
      <c r="Y7" s="125">
        <v>3720231</v>
      </c>
      <c r="Z7" s="159">
        <v>404404</v>
      </c>
      <c r="AA7" s="124">
        <v>900932</v>
      </c>
      <c r="AB7" s="124">
        <v>785723</v>
      </c>
      <c r="AC7" s="125">
        <v>1718453</v>
      </c>
      <c r="AD7" s="159">
        <v>893916</v>
      </c>
      <c r="AE7" s="124">
        <v>796486</v>
      </c>
      <c r="AF7" s="124">
        <v>1388641</v>
      </c>
      <c r="AG7" s="125">
        <v>1367056</v>
      </c>
      <c r="AH7" s="159">
        <v>1956560</v>
      </c>
      <c r="AI7" s="124">
        <v>1646811</v>
      </c>
      <c r="AJ7" s="124">
        <v>3195465</v>
      </c>
      <c r="AK7" s="125">
        <v>3126566</v>
      </c>
      <c r="AL7" s="159">
        <v>1879276</v>
      </c>
      <c r="AM7" s="124">
        <v>1297855</v>
      </c>
      <c r="AN7" s="124">
        <v>3216293</v>
      </c>
      <c r="AO7" s="125">
        <v>2136253</v>
      </c>
      <c r="AP7" s="159">
        <v>14527206</v>
      </c>
      <c r="AQ7" s="124">
        <v>12064367</v>
      </c>
      <c r="AR7" s="124">
        <v>27793010</v>
      </c>
      <c r="AS7" s="125">
        <v>20188653</v>
      </c>
      <c r="AT7" s="159">
        <v>17185413</v>
      </c>
      <c r="AU7" s="124">
        <v>18393515</v>
      </c>
      <c r="AV7" s="124">
        <v>29882948</v>
      </c>
      <c r="AW7" s="125">
        <v>30980655</v>
      </c>
      <c r="AX7" s="123">
        <v>844551</v>
      </c>
      <c r="AY7" s="143">
        <v>1188981</v>
      </c>
      <c r="AZ7" s="143">
        <v>1343936</v>
      </c>
      <c r="BA7" s="144">
        <v>1814767</v>
      </c>
      <c r="BB7" s="158">
        <v>2051281</v>
      </c>
      <c r="BC7" s="120">
        <v>1518234</v>
      </c>
      <c r="BD7" s="120">
        <v>3238729</v>
      </c>
      <c r="BE7" s="121">
        <v>2515520</v>
      </c>
      <c r="BF7" s="159">
        <v>6516417</v>
      </c>
      <c r="BG7" s="124">
        <v>5371565</v>
      </c>
      <c r="BH7" s="124">
        <v>12259743</v>
      </c>
      <c r="BI7" s="125">
        <v>8963553</v>
      </c>
      <c r="BJ7" s="159">
        <v>10528062</v>
      </c>
      <c r="BK7" s="124">
        <v>8461321</v>
      </c>
      <c r="BL7" s="120">
        <v>16988663</v>
      </c>
      <c r="BM7" s="125">
        <v>13821974</v>
      </c>
      <c r="BN7" s="159">
        <v>3409931</v>
      </c>
      <c r="BO7" s="124">
        <v>3260431</v>
      </c>
      <c r="BP7" s="124">
        <v>5973523</v>
      </c>
      <c r="BQ7" s="124">
        <v>5582456</v>
      </c>
      <c r="BR7" s="159">
        <v>2205623</v>
      </c>
      <c r="BS7" s="124">
        <v>2276983</v>
      </c>
      <c r="BT7" s="124">
        <v>4339155</v>
      </c>
      <c r="BU7" s="125">
        <v>4188105</v>
      </c>
      <c r="BV7" s="1005"/>
      <c r="BW7" s="120"/>
      <c r="BX7" s="120"/>
      <c r="BY7" s="120"/>
      <c r="BZ7" s="913">
        <v>25480405</v>
      </c>
      <c r="CA7" s="887">
        <v>22219243</v>
      </c>
      <c r="CB7" s="887">
        <v>41923884</v>
      </c>
      <c r="CC7" s="888">
        <v>34315773</v>
      </c>
      <c r="CD7" s="255">
        <v>1187073</v>
      </c>
      <c r="CE7" s="145">
        <v>1263631</v>
      </c>
      <c r="CF7" s="145">
        <v>1995801</v>
      </c>
      <c r="CG7" s="994">
        <v>2140912</v>
      </c>
      <c r="CH7" s="439">
        <v>1598819</v>
      </c>
      <c r="CI7" s="147">
        <v>1432886</v>
      </c>
      <c r="CJ7" s="147">
        <v>2522743</v>
      </c>
      <c r="CK7" s="148">
        <v>2067563</v>
      </c>
      <c r="CL7" s="123">
        <v>6168751</v>
      </c>
      <c r="CM7" s="124">
        <v>4882349</v>
      </c>
      <c r="CN7" s="124">
        <v>10786262</v>
      </c>
      <c r="CO7" s="125">
        <v>7760511</v>
      </c>
      <c r="CP7" s="149">
        <f aca="true" t="shared" si="0" ref="CP7:CQ14">SUM(B7+F7+J7+N7+R7+V7+Z7+AD7+AH7+AL7+AP7+AT7+AX7+BB7+BF7+BJ7+BN7+BR7+BV7+BZ7+CD7+CH7+CL7)</f>
        <v>110437715</v>
      </c>
      <c r="CQ7" s="149">
        <f t="shared" si="0"/>
        <v>98625594</v>
      </c>
      <c r="CR7" s="149">
        <f aca="true" t="shared" si="1" ref="CR7:CS10">SUM(D7+H7+L7+P7+T7+X7+AB7+AF7+AJ7+AN7+AR7+AV7+AZ7+BD7+BH7+BL7+BP7+BT7+BX7+CB7+CF7+CJ7+CN7)</f>
        <v>191046346</v>
      </c>
      <c r="CS7" s="150">
        <f t="shared" si="1"/>
        <v>162894128</v>
      </c>
      <c r="CT7" s="439">
        <v>127012059</v>
      </c>
      <c r="CU7" s="147">
        <v>71793092</v>
      </c>
      <c r="CV7" s="147">
        <v>317143495</v>
      </c>
      <c r="CW7" s="148">
        <v>122363517</v>
      </c>
      <c r="CX7" s="149">
        <f aca="true" t="shared" si="2" ref="CX7:CY10">CP7+CT7</f>
        <v>237449774</v>
      </c>
      <c r="CY7" s="149">
        <f t="shared" si="2"/>
        <v>170418686</v>
      </c>
      <c r="CZ7" s="149">
        <f aca="true" t="shared" si="3" ref="CZ7:DA14">CR7+CV7</f>
        <v>508189841</v>
      </c>
      <c r="DA7" s="150">
        <f t="shared" si="3"/>
        <v>285257645</v>
      </c>
    </row>
    <row r="8" spans="1:105" s="116" customFormat="1" ht="12.75">
      <c r="A8" s="426" t="s">
        <v>24</v>
      </c>
      <c r="B8" s="435">
        <v>9105156</v>
      </c>
      <c r="C8" s="137">
        <v>7713349</v>
      </c>
      <c r="D8" s="137">
        <v>16611643</v>
      </c>
      <c r="E8" s="138">
        <v>13967540</v>
      </c>
      <c r="F8" s="159">
        <v>1111985</v>
      </c>
      <c r="G8" s="124">
        <v>984226</v>
      </c>
      <c r="H8" s="124">
        <v>1944341</v>
      </c>
      <c r="I8" s="139">
        <v>1671598</v>
      </c>
      <c r="J8" s="123">
        <v>2189565</v>
      </c>
      <c r="K8" s="124">
        <v>2233355</v>
      </c>
      <c r="L8" s="124">
        <v>3975457</v>
      </c>
      <c r="M8" s="125">
        <v>3907914</v>
      </c>
      <c r="N8" s="123">
        <v>10004737</v>
      </c>
      <c r="O8" s="124">
        <v>8692821</v>
      </c>
      <c r="P8" s="124">
        <v>18232025</v>
      </c>
      <c r="Q8" s="125">
        <v>15102087</v>
      </c>
      <c r="R8" s="159">
        <v>3183631</v>
      </c>
      <c r="S8" s="124">
        <v>2618375</v>
      </c>
      <c r="T8" s="124">
        <v>5412405</v>
      </c>
      <c r="U8" s="125">
        <v>4525558</v>
      </c>
      <c r="V8" s="123">
        <v>6069485</v>
      </c>
      <c r="W8" s="124">
        <v>4639637</v>
      </c>
      <c r="X8" s="124">
        <v>10329821</v>
      </c>
      <c r="Y8" s="125">
        <v>8511712</v>
      </c>
      <c r="Z8" s="159">
        <v>1763337</v>
      </c>
      <c r="AA8" s="124">
        <v>1357346</v>
      </c>
      <c r="AB8" s="124">
        <v>3300007</v>
      </c>
      <c r="AC8" s="125">
        <v>2459257</v>
      </c>
      <c r="AD8" s="159">
        <v>1344568</v>
      </c>
      <c r="AE8" s="124">
        <v>921882</v>
      </c>
      <c r="AF8" s="124">
        <v>2413283</v>
      </c>
      <c r="AG8" s="125">
        <v>1470649</v>
      </c>
      <c r="AH8" s="159">
        <v>5606549</v>
      </c>
      <c r="AI8" s="124">
        <v>4851174</v>
      </c>
      <c r="AJ8" s="124">
        <v>9778444</v>
      </c>
      <c r="AK8" s="125">
        <v>8327488</v>
      </c>
      <c r="AL8" s="159">
        <v>1449894</v>
      </c>
      <c r="AM8" s="124">
        <v>1097384</v>
      </c>
      <c r="AN8" s="124">
        <v>2298851</v>
      </c>
      <c r="AO8" s="125">
        <v>1717710</v>
      </c>
      <c r="AP8" s="159">
        <v>35668395</v>
      </c>
      <c r="AQ8" s="124">
        <v>32308304</v>
      </c>
      <c r="AR8" s="124">
        <v>61766433</v>
      </c>
      <c r="AS8" s="125">
        <v>56108909</v>
      </c>
      <c r="AT8" s="159">
        <v>52397826</v>
      </c>
      <c r="AU8" s="124">
        <v>51026739</v>
      </c>
      <c r="AV8" s="124">
        <v>92824970</v>
      </c>
      <c r="AW8" s="125">
        <v>88502756</v>
      </c>
      <c r="AX8" s="123">
        <v>3421225</v>
      </c>
      <c r="AY8" s="143">
        <v>2943505</v>
      </c>
      <c r="AZ8" s="143">
        <v>5373107</v>
      </c>
      <c r="BA8" s="144">
        <v>4629003</v>
      </c>
      <c r="BB8" s="158">
        <v>3096476</v>
      </c>
      <c r="BC8" s="120">
        <v>2228681</v>
      </c>
      <c r="BD8" s="120">
        <v>5234527</v>
      </c>
      <c r="BE8" s="121">
        <v>3743405</v>
      </c>
      <c r="BF8" s="159">
        <v>10876707</v>
      </c>
      <c r="BG8" s="124">
        <v>8934876</v>
      </c>
      <c r="BH8" s="124">
        <v>17898800</v>
      </c>
      <c r="BI8" s="125">
        <v>14221084</v>
      </c>
      <c r="BJ8" s="159">
        <v>24009583</v>
      </c>
      <c r="BK8" s="124">
        <v>21566886</v>
      </c>
      <c r="BL8" s="124">
        <v>41409839</v>
      </c>
      <c r="BM8" s="125">
        <v>37107700</v>
      </c>
      <c r="BN8" s="159">
        <v>8382331</v>
      </c>
      <c r="BO8" s="124">
        <v>7068064</v>
      </c>
      <c r="BP8" s="124">
        <v>14417746</v>
      </c>
      <c r="BQ8" s="124">
        <v>12171445</v>
      </c>
      <c r="BR8" s="159">
        <v>8436624</v>
      </c>
      <c r="BS8" s="124">
        <v>7917075</v>
      </c>
      <c r="BT8" s="124">
        <v>14557293</v>
      </c>
      <c r="BU8" s="125">
        <v>13437471</v>
      </c>
      <c r="BV8" s="1005"/>
      <c r="BW8" s="120"/>
      <c r="BX8" s="120"/>
      <c r="BY8" s="120"/>
      <c r="BZ8" s="913">
        <v>55813446</v>
      </c>
      <c r="CA8" s="887">
        <v>41889345</v>
      </c>
      <c r="CB8" s="887">
        <v>91213087</v>
      </c>
      <c r="CC8" s="888">
        <v>68715782</v>
      </c>
      <c r="CD8" s="255">
        <v>2310960</v>
      </c>
      <c r="CE8" s="145">
        <v>1819947</v>
      </c>
      <c r="CF8" s="145">
        <v>3812296</v>
      </c>
      <c r="CG8" s="994">
        <v>3083184</v>
      </c>
      <c r="CH8" s="439">
        <v>3464086</v>
      </c>
      <c r="CI8" s="147">
        <v>2839947</v>
      </c>
      <c r="CJ8" s="147">
        <v>5753218</v>
      </c>
      <c r="CK8" s="148">
        <v>4664269</v>
      </c>
      <c r="CL8" s="123">
        <v>11006420</v>
      </c>
      <c r="CM8" s="124">
        <v>7652602</v>
      </c>
      <c r="CN8" s="124">
        <v>18255297</v>
      </c>
      <c r="CO8" s="125">
        <v>13134847</v>
      </c>
      <c r="CP8" s="149">
        <f t="shared" si="0"/>
        <v>260712986</v>
      </c>
      <c r="CQ8" s="149">
        <f t="shared" si="0"/>
        <v>223305520</v>
      </c>
      <c r="CR8" s="149">
        <f t="shared" si="1"/>
        <v>446812890</v>
      </c>
      <c r="CS8" s="150">
        <f t="shared" si="1"/>
        <v>381181368</v>
      </c>
      <c r="CT8" s="439">
        <v>486962208</v>
      </c>
      <c r="CU8" s="147">
        <v>463837087</v>
      </c>
      <c r="CV8" s="147">
        <v>904379213</v>
      </c>
      <c r="CW8" s="148">
        <v>855471377</v>
      </c>
      <c r="CX8" s="149">
        <f t="shared" si="2"/>
        <v>747675194</v>
      </c>
      <c r="CY8" s="149">
        <f t="shared" si="2"/>
        <v>687142607</v>
      </c>
      <c r="CZ8" s="149">
        <f t="shared" si="3"/>
        <v>1351192103</v>
      </c>
      <c r="DA8" s="150">
        <f t="shared" si="3"/>
        <v>1236652745</v>
      </c>
    </row>
    <row r="9" spans="1:105" s="116" customFormat="1" ht="12.75">
      <c r="A9" s="426" t="s">
        <v>25</v>
      </c>
      <c r="B9" s="435">
        <v>4969377</v>
      </c>
      <c r="C9" s="137">
        <v>6537269</v>
      </c>
      <c r="D9" s="137">
        <v>6971030</v>
      </c>
      <c r="E9" s="138">
        <v>10325089</v>
      </c>
      <c r="F9" s="159">
        <v>15327</v>
      </c>
      <c r="G9" s="124">
        <v>32941</v>
      </c>
      <c r="H9" s="124">
        <v>25329</v>
      </c>
      <c r="I9" s="139">
        <v>39867</v>
      </c>
      <c r="J9" s="123">
        <v>18312</v>
      </c>
      <c r="K9" s="124">
        <v>22023</v>
      </c>
      <c r="L9" s="124">
        <v>53935</v>
      </c>
      <c r="M9" s="125">
        <v>49508</v>
      </c>
      <c r="N9" s="123">
        <v>7863689</v>
      </c>
      <c r="O9" s="124">
        <v>8688145</v>
      </c>
      <c r="P9" s="124">
        <v>14696956</v>
      </c>
      <c r="Q9" s="125">
        <v>13071651</v>
      </c>
      <c r="R9" s="159">
        <v>735113</v>
      </c>
      <c r="S9" s="124">
        <v>833719</v>
      </c>
      <c r="T9" s="124">
        <v>1445365</v>
      </c>
      <c r="U9" s="125">
        <v>1557967</v>
      </c>
      <c r="V9" s="123">
        <v>645867</v>
      </c>
      <c r="W9" s="124">
        <v>1250109</v>
      </c>
      <c r="X9" s="124">
        <v>3307407</v>
      </c>
      <c r="Y9" s="125">
        <v>2668667</v>
      </c>
      <c r="Z9" s="159">
        <v>1110604</v>
      </c>
      <c r="AA9" s="124">
        <v>3178983</v>
      </c>
      <c r="AB9" s="124">
        <v>2192407</v>
      </c>
      <c r="AC9" s="125">
        <v>6112206</v>
      </c>
      <c r="AD9" s="159">
        <v>62406</v>
      </c>
      <c r="AE9" s="124">
        <v>180317</v>
      </c>
      <c r="AF9" s="124">
        <v>145059</v>
      </c>
      <c r="AG9" s="125">
        <v>312194</v>
      </c>
      <c r="AH9" s="159">
        <v>323146</v>
      </c>
      <c r="AI9" s="124">
        <v>78946</v>
      </c>
      <c r="AJ9" s="124">
        <v>635882</v>
      </c>
      <c r="AK9" s="125">
        <v>166503</v>
      </c>
      <c r="AL9" s="159">
        <v>204424</v>
      </c>
      <c r="AM9" s="124">
        <v>198529</v>
      </c>
      <c r="AN9" s="124">
        <v>365514</v>
      </c>
      <c r="AO9" s="125">
        <v>324272</v>
      </c>
      <c r="AP9" s="159">
        <v>25356624</v>
      </c>
      <c r="AQ9" s="124">
        <v>24032461</v>
      </c>
      <c r="AR9" s="124">
        <v>51350458</v>
      </c>
      <c r="AS9" s="125">
        <v>42684602</v>
      </c>
      <c r="AT9" s="159">
        <v>12324514</v>
      </c>
      <c r="AU9" s="124">
        <v>7398521</v>
      </c>
      <c r="AV9" s="124">
        <v>22492617</v>
      </c>
      <c r="AW9" s="125">
        <v>12514384</v>
      </c>
      <c r="AX9" s="123">
        <v>767404</v>
      </c>
      <c r="AY9" s="143">
        <v>595988</v>
      </c>
      <c r="AZ9" s="143">
        <v>1297243</v>
      </c>
      <c r="BA9" s="144">
        <v>1188994</v>
      </c>
      <c r="BB9" s="158">
        <v>2325769</v>
      </c>
      <c r="BC9" s="120">
        <v>4103285</v>
      </c>
      <c r="BD9" s="120">
        <v>6148595</v>
      </c>
      <c r="BE9" s="121">
        <v>6990445</v>
      </c>
      <c r="BF9" s="159">
        <v>4210980</v>
      </c>
      <c r="BG9" s="124">
        <v>2870019</v>
      </c>
      <c r="BH9" s="124">
        <v>8148066</v>
      </c>
      <c r="BI9" s="125">
        <v>5869160</v>
      </c>
      <c r="BJ9" s="159">
        <v>3275034</v>
      </c>
      <c r="BK9" s="124">
        <v>2959693</v>
      </c>
      <c r="BL9" s="124">
        <v>5922317</v>
      </c>
      <c r="BM9" s="125">
        <v>5263200</v>
      </c>
      <c r="BN9" s="159">
        <v>1053501</v>
      </c>
      <c r="BO9" s="124">
        <v>443629</v>
      </c>
      <c r="BP9" s="124">
        <v>1740559</v>
      </c>
      <c r="BQ9" s="124">
        <v>801031</v>
      </c>
      <c r="BR9" s="159">
        <v>202781</v>
      </c>
      <c r="BS9" s="124">
        <v>280065</v>
      </c>
      <c r="BT9" s="124">
        <v>339616</v>
      </c>
      <c r="BU9" s="125">
        <v>441739</v>
      </c>
      <c r="BV9" s="1005"/>
      <c r="BW9" s="120"/>
      <c r="BX9" s="120"/>
      <c r="BY9" s="120"/>
      <c r="BZ9" s="913">
        <v>21140284</v>
      </c>
      <c r="CA9" s="887">
        <v>12746187</v>
      </c>
      <c r="CB9" s="887">
        <v>36241542</v>
      </c>
      <c r="CC9" s="888">
        <v>21412865</v>
      </c>
      <c r="CD9" s="255">
        <v>566966</v>
      </c>
      <c r="CE9" s="145">
        <v>871655</v>
      </c>
      <c r="CF9" s="145">
        <v>1144838</v>
      </c>
      <c r="CG9" s="994">
        <v>1506428</v>
      </c>
      <c r="CH9" s="439">
        <v>395255</v>
      </c>
      <c r="CI9" s="147">
        <v>304345</v>
      </c>
      <c r="CJ9" s="147">
        <v>636296</v>
      </c>
      <c r="CK9" s="148">
        <v>483710</v>
      </c>
      <c r="CL9" s="123">
        <v>1154425</v>
      </c>
      <c r="CM9" s="124">
        <v>77641</v>
      </c>
      <c r="CN9" s="124">
        <v>2316383</v>
      </c>
      <c r="CO9" s="125">
        <v>91718</v>
      </c>
      <c r="CP9" s="149">
        <f t="shared" si="0"/>
        <v>88721802</v>
      </c>
      <c r="CQ9" s="149">
        <f t="shared" si="0"/>
        <v>77684470</v>
      </c>
      <c r="CR9" s="149">
        <f t="shared" si="1"/>
        <v>167617414</v>
      </c>
      <c r="CS9" s="150">
        <f t="shared" si="1"/>
        <v>133876200</v>
      </c>
      <c r="CT9" s="439">
        <v>325122938</v>
      </c>
      <c r="CU9" s="147">
        <v>316044091</v>
      </c>
      <c r="CV9" s="147">
        <v>583285476</v>
      </c>
      <c r="CW9" s="148">
        <v>513020176</v>
      </c>
      <c r="CX9" s="149">
        <f t="shared" si="2"/>
        <v>413844740</v>
      </c>
      <c r="CY9" s="149">
        <f t="shared" si="2"/>
        <v>393728561</v>
      </c>
      <c r="CZ9" s="149">
        <f t="shared" si="3"/>
        <v>750902890</v>
      </c>
      <c r="DA9" s="150">
        <f t="shared" si="3"/>
        <v>646896376</v>
      </c>
    </row>
    <row r="10" spans="1:105" s="116" customFormat="1" ht="12.75">
      <c r="A10" s="428" t="s">
        <v>26</v>
      </c>
      <c r="B10" s="113">
        <f>SUM(B7:B9)</f>
        <v>18248497</v>
      </c>
      <c r="C10" s="113">
        <f aca="true" t="shared" si="4" ref="C10:BN10">SUM(C7:C9)</f>
        <v>18060288</v>
      </c>
      <c r="D10" s="113">
        <f t="shared" si="4"/>
        <v>30855433</v>
      </c>
      <c r="E10" s="563">
        <f t="shared" si="4"/>
        <v>30732887</v>
      </c>
      <c r="F10" s="152">
        <f t="shared" si="4"/>
        <v>1339612</v>
      </c>
      <c r="G10" s="113">
        <f t="shared" si="4"/>
        <v>1285578</v>
      </c>
      <c r="H10" s="113">
        <f t="shared" si="4"/>
        <v>2396601</v>
      </c>
      <c r="I10" s="556">
        <f t="shared" si="4"/>
        <v>2178881</v>
      </c>
      <c r="J10" s="113">
        <f t="shared" si="4"/>
        <v>2723157</v>
      </c>
      <c r="K10" s="113">
        <f t="shared" si="4"/>
        <v>2642812</v>
      </c>
      <c r="L10" s="113">
        <f t="shared" si="4"/>
        <v>4928410</v>
      </c>
      <c r="M10" s="563">
        <f t="shared" si="4"/>
        <v>4842486</v>
      </c>
      <c r="N10" s="113">
        <f t="shared" si="4"/>
        <v>22356295</v>
      </c>
      <c r="O10" s="113">
        <f t="shared" si="4"/>
        <v>20825316</v>
      </c>
      <c r="P10" s="113">
        <f t="shared" si="4"/>
        <v>40723250</v>
      </c>
      <c r="Q10" s="563">
        <f t="shared" si="4"/>
        <v>34439997</v>
      </c>
      <c r="R10" s="152">
        <f t="shared" si="4"/>
        <v>5412979</v>
      </c>
      <c r="S10" s="113">
        <f t="shared" si="4"/>
        <v>4856378</v>
      </c>
      <c r="T10" s="113">
        <f t="shared" si="4"/>
        <v>9559827</v>
      </c>
      <c r="U10" s="563">
        <f t="shared" si="4"/>
        <v>8509655</v>
      </c>
      <c r="V10" s="113">
        <f t="shared" si="4"/>
        <v>9431731</v>
      </c>
      <c r="W10" s="113">
        <f t="shared" si="4"/>
        <v>8225601</v>
      </c>
      <c r="X10" s="113">
        <f t="shared" si="4"/>
        <v>17954020</v>
      </c>
      <c r="Y10" s="563">
        <f t="shared" si="4"/>
        <v>14900610</v>
      </c>
      <c r="Z10" s="152">
        <f t="shared" si="4"/>
        <v>3278345</v>
      </c>
      <c r="AA10" s="113">
        <f t="shared" si="4"/>
        <v>5437261</v>
      </c>
      <c r="AB10" s="113">
        <f t="shared" si="4"/>
        <v>6278137</v>
      </c>
      <c r="AC10" s="563">
        <f t="shared" si="4"/>
        <v>10289916</v>
      </c>
      <c r="AD10" s="152">
        <f t="shared" si="4"/>
        <v>2300890</v>
      </c>
      <c r="AE10" s="113">
        <f t="shared" si="4"/>
        <v>1898685</v>
      </c>
      <c r="AF10" s="113">
        <f t="shared" si="4"/>
        <v>3946983</v>
      </c>
      <c r="AG10" s="563">
        <f t="shared" si="4"/>
        <v>3149899</v>
      </c>
      <c r="AH10" s="152">
        <f t="shared" si="4"/>
        <v>7886255</v>
      </c>
      <c r="AI10" s="113">
        <f t="shared" si="4"/>
        <v>6576931</v>
      </c>
      <c r="AJ10" s="113">
        <f t="shared" si="4"/>
        <v>13609791</v>
      </c>
      <c r="AK10" s="563">
        <f t="shared" si="4"/>
        <v>11620557</v>
      </c>
      <c r="AL10" s="152">
        <f t="shared" si="4"/>
        <v>3533594</v>
      </c>
      <c r="AM10" s="113">
        <f t="shared" si="4"/>
        <v>2593768</v>
      </c>
      <c r="AN10" s="113">
        <f t="shared" si="4"/>
        <v>5880658</v>
      </c>
      <c r="AO10" s="563">
        <f t="shared" si="4"/>
        <v>4178235</v>
      </c>
      <c r="AP10" s="152">
        <f t="shared" si="4"/>
        <v>75552225</v>
      </c>
      <c r="AQ10" s="113">
        <f t="shared" si="4"/>
        <v>68405132</v>
      </c>
      <c r="AR10" s="113">
        <f t="shared" si="4"/>
        <v>140909901</v>
      </c>
      <c r="AS10" s="563">
        <f t="shared" si="4"/>
        <v>118982164</v>
      </c>
      <c r="AT10" s="152">
        <f t="shared" si="4"/>
        <v>81907753</v>
      </c>
      <c r="AU10" s="113">
        <f t="shared" si="4"/>
        <v>76818775</v>
      </c>
      <c r="AV10" s="113">
        <f t="shared" si="4"/>
        <v>145200535</v>
      </c>
      <c r="AW10" s="563">
        <f t="shared" si="4"/>
        <v>131997795</v>
      </c>
      <c r="AX10" s="113">
        <f t="shared" si="4"/>
        <v>5033180</v>
      </c>
      <c r="AY10" s="113">
        <f t="shared" si="4"/>
        <v>4728474</v>
      </c>
      <c r="AZ10" s="113">
        <f t="shared" si="4"/>
        <v>8014286</v>
      </c>
      <c r="BA10" s="563">
        <f t="shared" si="4"/>
        <v>7632764</v>
      </c>
      <c r="BB10" s="152">
        <f t="shared" si="4"/>
        <v>7473526</v>
      </c>
      <c r="BC10" s="113">
        <f t="shared" si="4"/>
        <v>7850200</v>
      </c>
      <c r="BD10" s="113">
        <f t="shared" si="4"/>
        <v>14621851</v>
      </c>
      <c r="BE10" s="563">
        <f t="shared" si="4"/>
        <v>13249370</v>
      </c>
      <c r="BF10" s="152">
        <f t="shared" si="4"/>
        <v>21604104</v>
      </c>
      <c r="BG10" s="113">
        <f t="shared" si="4"/>
        <v>17176460</v>
      </c>
      <c r="BH10" s="113">
        <f t="shared" si="4"/>
        <v>38306609</v>
      </c>
      <c r="BI10" s="563">
        <f t="shared" si="4"/>
        <v>29053797</v>
      </c>
      <c r="BJ10" s="152">
        <f t="shared" si="4"/>
        <v>37812679</v>
      </c>
      <c r="BK10" s="113">
        <f t="shared" si="4"/>
        <v>32987900</v>
      </c>
      <c r="BL10" s="113">
        <f t="shared" si="4"/>
        <v>64320819</v>
      </c>
      <c r="BM10" s="563">
        <f t="shared" si="4"/>
        <v>56192874</v>
      </c>
      <c r="BN10" s="152">
        <f t="shared" si="4"/>
        <v>12845763</v>
      </c>
      <c r="BO10" s="113">
        <f aca="true" t="shared" si="5" ref="BO10:CN10">SUM(BO7:BO9)</f>
        <v>10772124</v>
      </c>
      <c r="BP10" s="113">
        <f t="shared" si="5"/>
        <v>22131828</v>
      </c>
      <c r="BQ10" s="563">
        <f t="shared" si="5"/>
        <v>18554932</v>
      </c>
      <c r="BR10" s="152">
        <f t="shared" si="5"/>
        <v>10845028</v>
      </c>
      <c r="BS10" s="113">
        <f t="shared" si="5"/>
        <v>10474123</v>
      </c>
      <c r="BT10" s="113">
        <f t="shared" si="5"/>
        <v>19236064</v>
      </c>
      <c r="BU10" s="563">
        <f t="shared" si="5"/>
        <v>18067315</v>
      </c>
      <c r="BV10" s="152">
        <f t="shared" si="5"/>
        <v>0</v>
      </c>
      <c r="BW10" s="113">
        <f t="shared" si="5"/>
        <v>0</v>
      </c>
      <c r="BX10" s="113">
        <f t="shared" si="5"/>
        <v>0</v>
      </c>
      <c r="BY10" s="563">
        <f t="shared" si="5"/>
        <v>0</v>
      </c>
      <c r="BZ10" s="152">
        <f t="shared" si="5"/>
        <v>102434135</v>
      </c>
      <c r="CA10" s="113">
        <f t="shared" si="5"/>
        <v>76854775</v>
      </c>
      <c r="CB10" s="113">
        <f t="shared" si="5"/>
        <v>169378513</v>
      </c>
      <c r="CC10" s="563">
        <f t="shared" si="5"/>
        <v>124444420</v>
      </c>
      <c r="CD10" s="152">
        <f t="shared" si="5"/>
        <v>4064999</v>
      </c>
      <c r="CE10" s="113">
        <f t="shared" si="5"/>
        <v>3955233</v>
      </c>
      <c r="CF10" s="113">
        <f t="shared" si="5"/>
        <v>6952935</v>
      </c>
      <c r="CG10" s="563">
        <f t="shared" si="5"/>
        <v>6730524</v>
      </c>
      <c r="CH10" s="152">
        <f t="shared" si="5"/>
        <v>5458160</v>
      </c>
      <c r="CI10" s="113">
        <f t="shared" si="5"/>
        <v>4577178</v>
      </c>
      <c r="CJ10" s="113">
        <f t="shared" si="5"/>
        <v>8912257</v>
      </c>
      <c r="CK10" s="563">
        <f>SUM(CK7:CK9)</f>
        <v>7215542</v>
      </c>
      <c r="CL10" s="113">
        <f t="shared" si="5"/>
        <v>18329596</v>
      </c>
      <c r="CM10" s="113">
        <f t="shared" si="5"/>
        <v>12612592</v>
      </c>
      <c r="CN10" s="113">
        <f t="shared" si="5"/>
        <v>31357942</v>
      </c>
      <c r="CO10" s="713">
        <f>SUM(CO7:CO9)</f>
        <v>20987076</v>
      </c>
      <c r="CP10" s="563">
        <f>SUM(CP7:CP9)</f>
        <v>459872503</v>
      </c>
      <c r="CQ10" s="149">
        <f t="shared" si="0"/>
        <v>399615584</v>
      </c>
      <c r="CR10" s="149">
        <f t="shared" si="1"/>
        <v>805476650</v>
      </c>
      <c r="CS10" s="150">
        <f t="shared" si="1"/>
        <v>677951696</v>
      </c>
      <c r="CT10" s="160">
        <f>SUM(CT7:CT9)</f>
        <v>939097205</v>
      </c>
      <c r="CU10" s="160">
        <f>SUM(CU7:CU9)</f>
        <v>851674270</v>
      </c>
      <c r="CV10" s="160">
        <f>SUM(CV7:CV9)</f>
        <v>1804808184</v>
      </c>
      <c r="CW10" s="162">
        <f>SUM(CW7:CW9)</f>
        <v>1490855070</v>
      </c>
      <c r="CX10" s="149">
        <f t="shared" si="2"/>
        <v>1398969708</v>
      </c>
      <c r="CY10" s="149">
        <f t="shared" si="2"/>
        <v>1251289854</v>
      </c>
      <c r="CZ10" s="149">
        <f t="shared" si="3"/>
        <v>2610284834</v>
      </c>
      <c r="DA10" s="150">
        <f t="shared" si="3"/>
        <v>2168806766</v>
      </c>
    </row>
    <row r="11" spans="1:105" s="116" customFormat="1" ht="12.75">
      <c r="A11" s="426" t="s">
        <v>27</v>
      </c>
      <c r="B11" s="435"/>
      <c r="C11" s="137"/>
      <c r="D11" s="137"/>
      <c r="E11" s="138"/>
      <c r="F11" s="159"/>
      <c r="G11" s="124"/>
      <c r="H11" s="124"/>
      <c r="I11" s="139"/>
      <c r="J11" s="123"/>
      <c r="K11" s="124"/>
      <c r="L11" s="124"/>
      <c r="M11" s="125"/>
      <c r="N11" s="123"/>
      <c r="O11" s="124"/>
      <c r="P11" s="124"/>
      <c r="Q11" s="125"/>
      <c r="R11" s="159"/>
      <c r="S11" s="124"/>
      <c r="T11" s="124"/>
      <c r="U11" s="125"/>
      <c r="V11" s="123"/>
      <c r="W11" s="124"/>
      <c r="X11" s="124"/>
      <c r="Y11" s="125"/>
      <c r="Z11" s="159"/>
      <c r="AA11" s="124"/>
      <c r="AB11" s="124"/>
      <c r="AC11" s="125"/>
      <c r="AD11" s="159"/>
      <c r="AE11" s="124"/>
      <c r="AF11" s="124"/>
      <c r="AG11" s="125"/>
      <c r="AH11" s="159"/>
      <c r="AI11" s="124"/>
      <c r="AJ11" s="124"/>
      <c r="AK11" s="125"/>
      <c r="AL11" s="159"/>
      <c r="AM11" s="124"/>
      <c r="AN11" s="124"/>
      <c r="AO11" s="125"/>
      <c r="AP11" s="159"/>
      <c r="AQ11" s="124"/>
      <c r="AR11" s="124"/>
      <c r="AS11" s="125"/>
      <c r="AT11" s="159"/>
      <c r="AU11" s="124"/>
      <c r="AV11" s="124"/>
      <c r="AW11" s="125"/>
      <c r="AX11" s="123"/>
      <c r="AY11" s="124"/>
      <c r="AZ11" s="124"/>
      <c r="BA11" s="125"/>
      <c r="BB11" s="158"/>
      <c r="BC11" s="120"/>
      <c r="BD11" s="120"/>
      <c r="BE11" s="121"/>
      <c r="BF11" s="159"/>
      <c r="BG11" s="124"/>
      <c r="BH11" s="124"/>
      <c r="BI11" s="125"/>
      <c r="BJ11" s="159"/>
      <c r="BK11" s="124"/>
      <c r="BL11" s="124"/>
      <c r="BM11" s="125"/>
      <c r="BN11" s="159"/>
      <c r="BO11" s="124"/>
      <c r="BP11" s="124"/>
      <c r="BQ11" s="125"/>
      <c r="BR11" s="159"/>
      <c r="BS11" s="124"/>
      <c r="BT11" s="124"/>
      <c r="BU11" s="125"/>
      <c r="BV11" s="1005"/>
      <c r="BW11" s="120"/>
      <c r="BX11" s="120"/>
      <c r="BY11" s="121"/>
      <c r="BZ11" s="436"/>
      <c r="CA11" s="114"/>
      <c r="CB11" s="114"/>
      <c r="CC11" s="115"/>
      <c r="CD11" s="255"/>
      <c r="CE11" s="145"/>
      <c r="CF11" s="145"/>
      <c r="CG11" s="994"/>
      <c r="CH11" s="439"/>
      <c r="CI11" s="147"/>
      <c r="CJ11" s="147"/>
      <c r="CK11" s="148"/>
      <c r="CL11" s="123"/>
      <c r="CM11" s="124"/>
      <c r="CN11" s="124"/>
      <c r="CO11" s="125"/>
      <c r="CP11" s="149"/>
      <c r="CQ11" s="149"/>
      <c r="CR11" s="149"/>
      <c r="CS11" s="150"/>
      <c r="CT11" s="439"/>
      <c r="CU11" s="147"/>
      <c r="CV11" s="147"/>
      <c r="CW11" s="148"/>
      <c r="CX11" s="149"/>
      <c r="CY11" s="149"/>
      <c r="CZ11" s="149"/>
      <c r="DA11" s="150"/>
    </row>
    <row r="12" spans="1:105" s="116" customFormat="1" ht="12.75">
      <c r="A12" s="426" t="s">
        <v>28</v>
      </c>
      <c r="B12" s="435">
        <f>B10</f>
        <v>18248497</v>
      </c>
      <c r="C12" s="435">
        <f>C10</f>
        <v>18060288</v>
      </c>
      <c r="D12" s="435">
        <f>D10</f>
        <v>30855433</v>
      </c>
      <c r="E12" s="435">
        <f>E10</f>
        <v>30732887</v>
      </c>
      <c r="F12" s="160">
        <f>F10</f>
        <v>1339612</v>
      </c>
      <c r="G12" s="160">
        <f aca="true" t="shared" si="6" ref="G12:M12">G10</f>
        <v>1285578</v>
      </c>
      <c r="H12" s="160">
        <f t="shared" si="6"/>
        <v>2396601</v>
      </c>
      <c r="I12" s="161">
        <f t="shared" si="6"/>
        <v>2178881</v>
      </c>
      <c r="J12" s="149">
        <f t="shared" si="6"/>
        <v>2723157</v>
      </c>
      <c r="K12" s="160">
        <f t="shared" si="6"/>
        <v>2642812</v>
      </c>
      <c r="L12" s="160">
        <f t="shared" si="6"/>
        <v>4928410</v>
      </c>
      <c r="M12" s="162">
        <f t="shared" si="6"/>
        <v>4842486</v>
      </c>
      <c r="N12" s="149">
        <f aca="true" t="shared" si="7" ref="N12:W12">N10</f>
        <v>22356295</v>
      </c>
      <c r="O12" s="160">
        <f t="shared" si="7"/>
        <v>20825316</v>
      </c>
      <c r="P12" s="160">
        <f t="shared" si="7"/>
        <v>40723250</v>
      </c>
      <c r="Q12" s="162">
        <f t="shared" si="7"/>
        <v>34439997</v>
      </c>
      <c r="R12" s="160">
        <f t="shared" si="7"/>
        <v>5412979</v>
      </c>
      <c r="S12" s="160">
        <f t="shared" si="7"/>
        <v>4856378</v>
      </c>
      <c r="T12" s="160">
        <f t="shared" si="7"/>
        <v>9559827</v>
      </c>
      <c r="U12" s="162">
        <f t="shared" si="7"/>
        <v>8509655</v>
      </c>
      <c r="V12" s="149">
        <f t="shared" si="7"/>
        <v>9431731</v>
      </c>
      <c r="W12" s="160">
        <f t="shared" si="7"/>
        <v>8225601</v>
      </c>
      <c r="X12" s="160">
        <f aca="true" t="shared" si="8" ref="X12:AW12">X10</f>
        <v>17954020</v>
      </c>
      <c r="Y12" s="162">
        <f t="shared" si="8"/>
        <v>14900610</v>
      </c>
      <c r="Z12" s="160">
        <f t="shared" si="8"/>
        <v>3278345</v>
      </c>
      <c r="AA12" s="160">
        <f t="shared" si="8"/>
        <v>5437261</v>
      </c>
      <c r="AB12" s="160">
        <f t="shared" si="8"/>
        <v>6278137</v>
      </c>
      <c r="AC12" s="162">
        <f t="shared" si="8"/>
        <v>10289916</v>
      </c>
      <c r="AD12" s="160">
        <f t="shared" si="8"/>
        <v>2300890</v>
      </c>
      <c r="AE12" s="160">
        <f t="shared" si="8"/>
        <v>1898685</v>
      </c>
      <c r="AF12" s="160">
        <f t="shared" si="8"/>
        <v>3946983</v>
      </c>
      <c r="AG12" s="162">
        <f t="shared" si="8"/>
        <v>3149899</v>
      </c>
      <c r="AH12" s="160">
        <f t="shared" si="8"/>
        <v>7886255</v>
      </c>
      <c r="AI12" s="160">
        <f t="shared" si="8"/>
        <v>6576931</v>
      </c>
      <c r="AJ12" s="160">
        <f t="shared" si="8"/>
        <v>13609791</v>
      </c>
      <c r="AK12" s="162">
        <f t="shared" si="8"/>
        <v>11620557</v>
      </c>
      <c r="AL12" s="160">
        <f t="shared" si="8"/>
        <v>3533594</v>
      </c>
      <c r="AM12" s="160">
        <f t="shared" si="8"/>
        <v>2593768</v>
      </c>
      <c r="AN12" s="160">
        <f t="shared" si="8"/>
        <v>5880658</v>
      </c>
      <c r="AO12" s="162">
        <f t="shared" si="8"/>
        <v>4178235</v>
      </c>
      <c r="AP12" s="160">
        <f t="shared" si="8"/>
        <v>75552225</v>
      </c>
      <c r="AQ12" s="160">
        <f t="shared" si="8"/>
        <v>68405132</v>
      </c>
      <c r="AR12" s="160">
        <f t="shared" si="8"/>
        <v>140909901</v>
      </c>
      <c r="AS12" s="162">
        <f t="shared" si="8"/>
        <v>118982164</v>
      </c>
      <c r="AT12" s="160">
        <f t="shared" si="8"/>
        <v>81907753</v>
      </c>
      <c r="AU12" s="160">
        <f t="shared" si="8"/>
        <v>76818775</v>
      </c>
      <c r="AV12" s="160">
        <f t="shared" si="8"/>
        <v>145200535</v>
      </c>
      <c r="AW12" s="162">
        <f t="shared" si="8"/>
        <v>131997795</v>
      </c>
      <c r="AX12" s="123">
        <f aca="true" t="shared" si="9" ref="AX12:BG12">AX10</f>
        <v>5033180</v>
      </c>
      <c r="AY12" s="123">
        <f t="shared" si="9"/>
        <v>4728474</v>
      </c>
      <c r="AZ12" s="123">
        <f t="shared" si="9"/>
        <v>8014286</v>
      </c>
      <c r="BA12" s="1004">
        <f t="shared" si="9"/>
        <v>7632764</v>
      </c>
      <c r="BB12" s="158">
        <f t="shared" si="9"/>
        <v>7473526</v>
      </c>
      <c r="BC12" s="158">
        <f t="shared" si="9"/>
        <v>7850200</v>
      </c>
      <c r="BD12" s="158">
        <f t="shared" si="9"/>
        <v>14621851</v>
      </c>
      <c r="BE12" s="507">
        <f t="shared" si="9"/>
        <v>13249370</v>
      </c>
      <c r="BF12" s="159">
        <f t="shared" si="9"/>
        <v>21604104</v>
      </c>
      <c r="BG12" s="159">
        <f t="shared" si="9"/>
        <v>17176460</v>
      </c>
      <c r="BH12" s="159">
        <f aca="true" t="shared" si="10" ref="BH12:CK12">BH10</f>
        <v>38306609</v>
      </c>
      <c r="BI12" s="992">
        <f t="shared" si="10"/>
        <v>29053797</v>
      </c>
      <c r="BJ12" s="159">
        <f t="shared" si="10"/>
        <v>37812679</v>
      </c>
      <c r="BK12" s="159">
        <f t="shared" si="10"/>
        <v>32987900</v>
      </c>
      <c r="BL12" s="159">
        <f t="shared" si="10"/>
        <v>64320819</v>
      </c>
      <c r="BM12" s="992">
        <f t="shared" si="10"/>
        <v>56192874</v>
      </c>
      <c r="BN12" s="159">
        <f t="shared" si="10"/>
        <v>12845763</v>
      </c>
      <c r="BO12" s="159">
        <f t="shared" si="10"/>
        <v>10772124</v>
      </c>
      <c r="BP12" s="159">
        <f t="shared" si="10"/>
        <v>22131828</v>
      </c>
      <c r="BQ12" s="992">
        <f t="shared" si="10"/>
        <v>18554932</v>
      </c>
      <c r="BR12" s="159">
        <f t="shared" si="10"/>
        <v>10845028</v>
      </c>
      <c r="BS12" s="159">
        <f t="shared" si="10"/>
        <v>10474123</v>
      </c>
      <c r="BT12" s="159">
        <f t="shared" si="10"/>
        <v>19236064</v>
      </c>
      <c r="BU12" s="992">
        <f t="shared" si="10"/>
        <v>18067315</v>
      </c>
      <c r="BV12" s="159">
        <f t="shared" si="10"/>
        <v>0</v>
      </c>
      <c r="BW12" s="159">
        <f t="shared" si="10"/>
        <v>0</v>
      </c>
      <c r="BX12" s="159">
        <f t="shared" si="10"/>
        <v>0</v>
      </c>
      <c r="BY12" s="992">
        <f t="shared" si="10"/>
        <v>0</v>
      </c>
      <c r="BZ12" s="159">
        <f t="shared" si="10"/>
        <v>102434135</v>
      </c>
      <c r="CA12" s="159">
        <f t="shared" si="10"/>
        <v>76854775</v>
      </c>
      <c r="CB12" s="159">
        <f t="shared" si="10"/>
        <v>169378513</v>
      </c>
      <c r="CC12" s="992">
        <f t="shared" si="10"/>
        <v>124444420</v>
      </c>
      <c r="CD12" s="159">
        <f t="shared" si="10"/>
        <v>4064999</v>
      </c>
      <c r="CE12" s="159">
        <f t="shared" si="10"/>
        <v>3955233</v>
      </c>
      <c r="CF12" s="159">
        <f t="shared" si="10"/>
        <v>6952935</v>
      </c>
      <c r="CG12" s="992">
        <f t="shared" si="10"/>
        <v>6730524</v>
      </c>
      <c r="CH12" s="159">
        <f t="shared" si="10"/>
        <v>5458160</v>
      </c>
      <c r="CI12" s="159">
        <f t="shared" si="10"/>
        <v>4577178</v>
      </c>
      <c r="CJ12" s="159">
        <f t="shared" si="10"/>
        <v>8912257</v>
      </c>
      <c r="CK12" s="992">
        <f t="shared" si="10"/>
        <v>7215542</v>
      </c>
      <c r="CL12" s="146">
        <f>CL10</f>
        <v>18329596</v>
      </c>
      <c r="CM12" s="147">
        <f>CM10</f>
        <v>12612592</v>
      </c>
      <c r="CN12" s="147">
        <f>CN10</f>
        <v>31357942</v>
      </c>
      <c r="CO12" s="148">
        <f>CO10</f>
        <v>20987076</v>
      </c>
      <c r="CP12" s="1002">
        <f>CP10</f>
        <v>459872503</v>
      </c>
      <c r="CQ12" s="149">
        <f t="shared" si="0"/>
        <v>399615584</v>
      </c>
      <c r="CR12" s="149">
        <f>SUM(D12+H12+L12+P12+T12+X12+AB12+AF12+AJ12+AN12+AR12+AV12+AZ12+BD12+BH12+BL12+BP12+BT12+BX12+CB12+CF12+CJ12+CN12)</f>
        <v>805476650</v>
      </c>
      <c r="CS12" s="150">
        <f>SUM(E12+I12+M12+Q12+U12+Y12+AC12+AG12+AK12+AO12+AS12+AW12+BA12+BE12+BI12+BM12+BQ12+BU12+BY12+CC12+CG12+CK12+CO12)</f>
        <v>677951696</v>
      </c>
      <c r="CT12" s="439">
        <f>CT10</f>
        <v>939097205</v>
      </c>
      <c r="CU12" s="439">
        <f>CU10</f>
        <v>851674270</v>
      </c>
      <c r="CV12" s="439">
        <f>CV10</f>
        <v>1804808184</v>
      </c>
      <c r="CW12" s="1010">
        <f>CW10</f>
        <v>1490855070</v>
      </c>
      <c r="CX12" s="149">
        <f>CP12+CT12</f>
        <v>1398969708</v>
      </c>
      <c r="CY12" s="149">
        <f>CQ12+CU12</f>
        <v>1251289854</v>
      </c>
      <c r="CZ12" s="149">
        <f t="shared" si="3"/>
        <v>2610284834</v>
      </c>
      <c r="DA12" s="150">
        <f t="shared" si="3"/>
        <v>2168806766</v>
      </c>
    </row>
    <row r="13" spans="1:105" s="116" customFormat="1" ht="12.75">
      <c r="A13" s="112" t="s">
        <v>29</v>
      </c>
      <c r="B13" s="435"/>
      <c r="C13" s="137"/>
      <c r="D13" s="137"/>
      <c r="E13" s="138"/>
      <c r="F13" s="159"/>
      <c r="G13" s="124"/>
      <c r="H13" s="124"/>
      <c r="I13" s="139"/>
      <c r="J13" s="123"/>
      <c r="K13" s="124"/>
      <c r="L13" s="124"/>
      <c r="M13" s="125"/>
      <c r="N13" s="123"/>
      <c r="O13" s="124"/>
      <c r="P13" s="124"/>
      <c r="Q13" s="125"/>
      <c r="R13" s="159"/>
      <c r="S13" s="124"/>
      <c r="T13" s="124"/>
      <c r="U13" s="125"/>
      <c r="V13" s="123"/>
      <c r="W13" s="124"/>
      <c r="X13" s="124"/>
      <c r="Y13" s="125"/>
      <c r="Z13" s="159"/>
      <c r="AA13" s="124"/>
      <c r="AB13" s="124"/>
      <c r="AC13" s="125"/>
      <c r="AD13" s="159"/>
      <c r="AE13" s="124"/>
      <c r="AF13" s="124"/>
      <c r="AG13" s="125"/>
      <c r="AH13" s="159"/>
      <c r="AI13" s="124"/>
      <c r="AJ13" s="124"/>
      <c r="AK13" s="125"/>
      <c r="AL13" s="159"/>
      <c r="AM13" s="124"/>
      <c r="AN13" s="124"/>
      <c r="AO13" s="125"/>
      <c r="AP13" s="159"/>
      <c r="AQ13" s="124"/>
      <c r="AR13" s="124"/>
      <c r="AS13" s="125"/>
      <c r="AT13" s="159"/>
      <c r="AU13" s="124"/>
      <c r="AV13" s="124"/>
      <c r="AW13" s="125"/>
      <c r="AX13" s="123"/>
      <c r="AY13" s="124"/>
      <c r="AZ13" s="124"/>
      <c r="BA13" s="125"/>
      <c r="BB13" s="158"/>
      <c r="BC13" s="120"/>
      <c r="BD13" s="120"/>
      <c r="BE13" s="121"/>
      <c r="BF13" s="159"/>
      <c r="BG13" s="124"/>
      <c r="BH13" s="124"/>
      <c r="BI13" s="125"/>
      <c r="BJ13" s="159"/>
      <c r="BK13" s="124"/>
      <c r="BL13" s="124"/>
      <c r="BM13" s="125"/>
      <c r="BN13" s="159"/>
      <c r="BO13" s="124"/>
      <c r="BP13" s="124"/>
      <c r="BQ13" s="125"/>
      <c r="BR13" s="159"/>
      <c r="BS13" s="124"/>
      <c r="BT13" s="124"/>
      <c r="BU13" s="125"/>
      <c r="BV13" s="1005"/>
      <c r="BW13" s="120"/>
      <c r="BX13" s="120"/>
      <c r="BY13" s="121"/>
      <c r="BZ13" s="1006"/>
      <c r="CA13" s="886"/>
      <c r="CB13" s="114"/>
      <c r="CC13" s="115"/>
      <c r="CD13" s="255"/>
      <c r="CE13" s="145"/>
      <c r="CF13" s="145"/>
      <c r="CG13" s="994"/>
      <c r="CH13" s="439"/>
      <c r="CI13" s="147"/>
      <c r="CJ13" s="147"/>
      <c r="CK13" s="148"/>
      <c r="CL13" s="123"/>
      <c r="CM13" s="124"/>
      <c r="CN13" s="124"/>
      <c r="CO13" s="125"/>
      <c r="CP13" s="149"/>
      <c r="CQ13" s="149"/>
      <c r="CR13" s="149"/>
      <c r="CS13" s="150"/>
      <c r="CT13" s="439"/>
      <c r="CU13" s="147"/>
      <c r="CV13" s="147"/>
      <c r="CW13" s="148"/>
      <c r="CX13" s="149"/>
      <c r="CY13" s="149"/>
      <c r="CZ13" s="149"/>
      <c r="DA13" s="150"/>
    </row>
    <row r="14" spans="1:105" s="550" customFormat="1" ht="13.5" thickBot="1">
      <c r="A14" s="532" t="s">
        <v>26</v>
      </c>
      <c r="B14" s="533">
        <f>B10</f>
        <v>18248497</v>
      </c>
      <c r="C14" s="534">
        <f>C10</f>
        <v>18060288</v>
      </c>
      <c r="D14" s="534">
        <f aca="true" t="shared" si="11" ref="D14:AS14">D10</f>
        <v>30855433</v>
      </c>
      <c r="E14" s="535">
        <f t="shared" si="11"/>
        <v>30732887</v>
      </c>
      <c r="F14" s="536">
        <f t="shared" si="11"/>
        <v>1339612</v>
      </c>
      <c r="G14" s="536">
        <f t="shared" si="11"/>
        <v>1285578</v>
      </c>
      <c r="H14" s="536">
        <f t="shared" si="11"/>
        <v>2396601</v>
      </c>
      <c r="I14" s="537">
        <f t="shared" si="11"/>
        <v>2178881</v>
      </c>
      <c r="J14" s="533">
        <f t="shared" si="11"/>
        <v>2723157</v>
      </c>
      <c r="K14" s="536">
        <f t="shared" si="11"/>
        <v>2642812</v>
      </c>
      <c r="L14" s="536">
        <f t="shared" si="11"/>
        <v>4928410</v>
      </c>
      <c r="M14" s="538">
        <f t="shared" si="11"/>
        <v>4842486</v>
      </c>
      <c r="N14" s="533">
        <f t="shared" si="11"/>
        <v>22356295</v>
      </c>
      <c r="O14" s="536">
        <f t="shared" si="11"/>
        <v>20825316</v>
      </c>
      <c r="P14" s="536">
        <f t="shared" si="11"/>
        <v>40723250</v>
      </c>
      <c r="Q14" s="538">
        <f t="shared" si="11"/>
        <v>34439997</v>
      </c>
      <c r="R14" s="536">
        <f t="shared" si="11"/>
        <v>5412979</v>
      </c>
      <c r="S14" s="536">
        <f t="shared" si="11"/>
        <v>4856378</v>
      </c>
      <c r="T14" s="536">
        <f t="shared" si="11"/>
        <v>9559827</v>
      </c>
      <c r="U14" s="538">
        <f t="shared" si="11"/>
        <v>8509655</v>
      </c>
      <c r="V14" s="533">
        <f t="shared" si="11"/>
        <v>9431731</v>
      </c>
      <c r="W14" s="536">
        <f t="shared" si="11"/>
        <v>8225601</v>
      </c>
      <c r="X14" s="536">
        <f t="shared" si="11"/>
        <v>17954020</v>
      </c>
      <c r="Y14" s="538">
        <f t="shared" si="11"/>
        <v>14900610</v>
      </c>
      <c r="Z14" s="536">
        <f t="shared" si="11"/>
        <v>3278345</v>
      </c>
      <c r="AA14" s="536">
        <f t="shared" si="11"/>
        <v>5437261</v>
      </c>
      <c r="AB14" s="536">
        <f t="shared" si="11"/>
        <v>6278137</v>
      </c>
      <c r="AC14" s="538">
        <f t="shared" si="11"/>
        <v>10289916</v>
      </c>
      <c r="AD14" s="536">
        <f t="shared" si="11"/>
        <v>2300890</v>
      </c>
      <c r="AE14" s="536">
        <f t="shared" si="11"/>
        <v>1898685</v>
      </c>
      <c r="AF14" s="536">
        <f t="shared" si="11"/>
        <v>3946983</v>
      </c>
      <c r="AG14" s="538">
        <f t="shared" si="11"/>
        <v>3149899</v>
      </c>
      <c r="AH14" s="536">
        <f t="shared" si="11"/>
        <v>7886255</v>
      </c>
      <c r="AI14" s="536">
        <f t="shared" si="11"/>
        <v>6576931</v>
      </c>
      <c r="AJ14" s="536">
        <f t="shared" si="11"/>
        <v>13609791</v>
      </c>
      <c r="AK14" s="538">
        <f t="shared" si="11"/>
        <v>11620557</v>
      </c>
      <c r="AL14" s="536">
        <f t="shared" si="11"/>
        <v>3533594</v>
      </c>
      <c r="AM14" s="536">
        <f t="shared" si="11"/>
        <v>2593768</v>
      </c>
      <c r="AN14" s="536">
        <f t="shared" si="11"/>
        <v>5880658</v>
      </c>
      <c r="AO14" s="538">
        <f t="shared" si="11"/>
        <v>4178235</v>
      </c>
      <c r="AP14" s="536">
        <f t="shared" si="11"/>
        <v>75552225</v>
      </c>
      <c r="AQ14" s="536">
        <f t="shared" si="11"/>
        <v>68405132</v>
      </c>
      <c r="AR14" s="536">
        <f t="shared" si="11"/>
        <v>140909901</v>
      </c>
      <c r="AS14" s="538">
        <f t="shared" si="11"/>
        <v>118982164</v>
      </c>
      <c r="AT14" s="539">
        <f aca="true" t="shared" si="12" ref="AT14:BF14">AT10</f>
        <v>81907753</v>
      </c>
      <c r="AU14" s="714">
        <f t="shared" si="12"/>
        <v>76818775</v>
      </c>
      <c r="AV14" s="714">
        <f t="shared" si="12"/>
        <v>145200535</v>
      </c>
      <c r="AW14" s="715">
        <f t="shared" si="12"/>
        <v>131997795</v>
      </c>
      <c r="AX14" s="540">
        <f t="shared" si="12"/>
        <v>5033180</v>
      </c>
      <c r="AY14" s="714">
        <f t="shared" si="12"/>
        <v>4728474</v>
      </c>
      <c r="AZ14" s="714">
        <f t="shared" si="12"/>
        <v>8014286</v>
      </c>
      <c r="BA14" s="715">
        <f t="shared" si="12"/>
        <v>7632764</v>
      </c>
      <c r="BB14" s="542">
        <f t="shared" si="12"/>
        <v>7473526</v>
      </c>
      <c r="BC14" s="543">
        <f t="shared" si="12"/>
        <v>7850200</v>
      </c>
      <c r="BD14" s="543">
        <f t="shared" si="12"/>
        <v>14621851</v>
      </c>
      <c r="BE14" s="544">
        <f t="shared" si="12"/>
        <v>13249370</v>
      </c>
      <c r="BF14" s="539">
        <f t="shared" si="12"/>
        <v>21604104</v>
      </c>
      <c r="BG14" s="540">
        <f aca="true" t="shared" si="13" ref="BG14:BQ14">BG10</f>
        <v>17176460</v>
      </c>
      <c r="BH14" s="540">
        <f t="shared" si="13"/>
        <v>38306609</v>
      </c>
      <c r="BI14" s="541">
        <f t="shared" si="13"/>
        <v>29053797</v>
      </c>
      <c r="BJ14" s="539">
        <f t="shared" si="13"/>
        <v>37812679</v>
      </c>
      <c r="BK14" s="714">
        <f t="shared" si="13"/>
        <v>32987900</v>
      </c>
      <c r="BL14" s="714">
        <f t="shared" si="13"/>
        <v>64320819</v>
      </c>
      <c r="BM14" s="715">
        <f t="shared" si="13"/>
        <v>56192874</v>
      </c>
      <c r="BN14" s="539">
        <f t="shared" si="13"/>
        <v>12845763</v>
      </c>
      <c r="BO14" s="714">
        <f t="shared" si="13"/>
        <v>10772124</v>
      </c>
      <c r="BP14" s="714">
        <f t="shared" si="13"/>
        <v>22131828</v>
      </c>
      <c r="BQ14" s="715">
        <f t="shared" si="13"/>
        <v>18554932</v>
      </c>
      <c r="BR14" s="539">
        <f>BR10</f>
        <v>10845028</v>
      </c>
      <c r="BS14" s="540">
        <f aca="true" t="shared" si="14" ref="BS14:BY14">BS10</f>
        <v>10474123</v>
      </c>
      <c r="BT14" s="540">
        <f t="shared" si="14"/>
        <v>19236064</v>
      </c>
      <c r="BU14" s="541">
        <f t="shared" si="14"/>
        <v>18067315</v>
      </c>
      <c r="BV14" s="539">
        <f t="shared" si="14"/>
        <v>0</v>
      </c>
      <c r="BW14" s="714">
        <f t="shared" si="14"/>
        <v>0</v>
      </c>
      <c r="BX14" s="714">
        <f t="shared" si="14"/>
        <v>0</v>
      </c>
      <c r="BY14" s="715">
        <f t="shared" si="14"/>
        <v>0</v>
      </c>
      <c r="BZ14" s="1007">
        <f aca="true" t="shared" si="15" ref="BZ14:CH14">BZ10</f>
        <v>102434135</v>
      </c>
      <c r="CA14" s="716">
        <f t="shared" si="15"/>
        <v>76854775</v>
      </c>
      <c r="CB14" s="716">
        <f t="shared" si="15"/>
        <v>169378513</v>
      </c>
      <c r="CC14" s="717">
        <f t="shared" si="15"/>
        <v>124444420</v>
      </c>
      <c r="CD14" s="545">
        <f t="shared" si="15"/>
        <v>4064999</v>
      </c>
      <c r="CE14" s="545">
        <f t="shared" si="15"/>
        <v>3955233</v>
      </c>
      <c r="CF14" s="545">
        <f t="shared" si="15"/>
        <v>6952935</v>
      </c>
      <c r="CG14" s="545">
        <f t="shared" si="15"/>
        <v>6730524</v>
      </c>
      <c r="CH14" s="546">
        <f t="shared" si="15"/>
        <v>5458160</v>
      </c>
      <c r="CI14" s="548">
        <f aca="true" t="shared" si="16" ref="CI14:CO14">CI10</f>
        <v>4577178</v>
      </c>
      <c r="CJ14" s="548">
        <f t="shared" si="16"/>
        <v>8912257</v>
      </c>
      <c r="CK14" s="549">
        <f t="shared" si="16"/>
        <v>7215542</v>
      </c>
      <c r="CL14" s="547">
        <f t="shared" si="16"/>
        <v>18329596</v>
      </c>
      <c r="CM14" s="548">
        <f t="shared" si="16"/>
        <v>12612592</v>
      </c>
      <c r="CN14" s="548">
        <f t="shared" si="16"/>
        <v>31357942</v>
      </c>
      <c r="CO14" s="549">
        <f t="shared" si="16"/>
        <v>20987076</v>
      </c>
      <c r="CP14" s="540">
        <f>CP10</f>
        <v>459872503</v>
      </c>
      <c r="CQ14" s="540">
        <f t="shared" si="0"/>
        <v>399615584</v>
      </c>
      <c r="CR14" s="540">
        <f>SUM(D14+H14+L14+P14+T14+X14+AB14+AF14+AJ14+AN14+AR14+AV14+AZ14+BD14+BH14+BL14+BP14+BT14+BX14+CB14+CF14+CJ14+CN14)</f>
        <v>805476650</v>
      </c>
      <c r="CS14" s="541">
        <f>SUM(E14+I14+M14+Q14+U14+Y14+AC14+AG14+AK14+AO14+AS14+AW14+BA14+BE14+BI14+BM14+BQ14+BU14+BY14+CC14+CG14+CK14+CO14)</f>
        <v>677951696</v>
      </c>
      <c r="CT14" s="546">
        <f>CT10</f>
        <v>939097205</v>
      </c>
      <c r="CU14" s="546">
        <f>CU10</f>
        <v>851674270</v>
      </c>
      <c r="CV14" s="546">
        <f>CV10</f>
        <v>1804808184</v>
      </c>
      <c r="CW14" s="1011">
        <f>CW10</f>
        <v>1490855070</v>
      </c>
      <c r="CX14" s="540">
        <f>CP14+CT14</f>
        <v>1398969708</v>
      </c>
      <c r="CY14" s="540">
        <f>CQ14+CU14</f>
        <v>1251289854</v>
      </c>
      <c r="CZ14" s="540">
        <f t="shared" si="3"/>
        <v>2610284834</v>
      </c>
      <c r="DA14" s="541">
        <f t="shared" si="3"/>
        <v>2168806766</v>
      </c>
    </row>
  </sheetData>
  <sheetProtection/>
  <mergeCells count="29">
    <mergeCell ref="AL3:AO3"/>
    <mergeCell ref="BZ3:CC3"/>
    <mergeCell ref="CH3:CK3"/>
    <mergeCell ref="CL3:CO3"/>
    <mergeCell ref="CP3:CS3"/>
    <mergeCell ref="CT3:CW3"/>
    <mergeCell ref="BF3:BI3"/>
    <mergeCell ref="BJ3:BM3"/>
    <mergeCell ref="BN3:BQ3"/>
    <mergeCell ref="J3:M3"/>
    <mergeCell ref="AX3:BA3"/>
    <mergeCell ref="CD3:CG3"/>
    <mergeCell ref="BV3:BY3"/>
    <mergeCell ref="R3:U3"/>
    <mergeCell ref="V3:Y3"/>
    <mergeCell ref="Z3:AC3"/>
    <mergeCell ref="BB3:BE3"/>
    <mergeCell ref="AD3:AG3"/>
    <mergeCell ref="AH3:AK3"/>
    <mergeCell ref="N3:Q3"/>
    <mergeCell ref="AT3:AW3"/>
    <mergeCell ref="A1:CY1"/>
    <mergeCell ref="A2:CY2"/>
    <mergeCell ref="A3:A4"/>
    <mergeCell ref="B3:E3"/>
    <mergeCell ref="F3:I3"/>
    <mergeCell ref="BR3:BU3"/>
    <mergeCell ref="CX3:DA3"/>
    <mergeCell ref="AP3:AS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A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V19" sqref="CV19"/>
    </sheetView>
  </sheetViews>
  <sheetFormatPr defaultColWidth="9.140625" defaultRowHeight="15"/>
  <cols>
    <col min="1" max="1" width="34.28125" style="220" bestFit="1" customWidth="1"/>
    <col min="2" max="3" width="11.421875" style="220" bestFit="1" customWidth="1"/>
    <col min="4" max="4" width="12.421875" style="220" bestFit="1" customWidth="1"/>
    <col min="5" max="5" width="13.00390625" style="220" customWidth="1"/>
    <col min="6" max="6" width="9.8515625" style="220" customWidth="1"/>
    <col min="7" max="7" width="8.8515625" style="220" customWidth="1"/>
    <col min="8" max="8" width="9.140625" style="220" customWidth="1"/>
    <col min="9" max="9" width="12.57421875" style="220" customWidth="1"/>
    <col min="10" max="11" width="11.421875" style="220" bestFit="1" customWidth="1"/>
    <col min="12" max="12" width="10.28125" style="220" customWidth="1"/>
    <col min="13" max="13" width="13.28125" style="220" bestFit="1" customWidth="1"/>
    <col min="14" max="15" width="11.421875" style="220" bestFit="1" customWidth="1"/>
    <col min="16" max="16" width="12.421875" style="220" bestFit="1" customWidth="1"/>
    <col min="17" max="17" width="13.28125" style="220" bestFit="1" customWidth="1"/>
    <col min="18" max="19" width="11.421875" style="220" bestFit="1" customWidth="1"/>
    <col min="20" max="20" width="12.421875" style="220" bestFit="1" customWidth="1"/>
    <col min="21" max="21" width="13.28125" style="220" bestFit="1" customWidth="1"/>
    <col min="22" max="22" width="9.421875" style="220" customWidth="1"/>
    <col min="23" max="24" width="9.140625" style="220" customWidth="1"/>
    <col min="25" max="25" width="10.28125" style="220" customWidth="1"/>
    <col min="26" max="26" width="9.421875" style="220" customWidth="1"/>
    <col min="27" max="28" width="8.8515625" style="220" customWidth="1"/>
    <col min="29" max="29" width="11.421875" style="220" customWidth="1"/>
    <col min="30" max="30" width="9.00390625" style="220" customWidth="1"/>
    <col min="31" max="31" width="8.57421875" style="220" customWidth="1"/>
    <col min="32" max="32" width="9.8515625" style="220" customWidth="1"/>
    <col min="33" max="33" width="11.140625" style="220" customWidth="1"/>
    <col min="34" max="34" width="9.7109375" style="220" customWidth="1"/>
    <col min="35" max="35" width="10.00390625" style="220" customWidth="1"/>
    <col min="36" max="37" width="10.7109375" style="220" customWidth="1"/>
    <col min="38" max="38" width="8.7109375" style="220" customWidth="1"/>
    <col min="39" max="39" width="8.28125" style="220" customWidth="1"/>
    <col min="40" max="40" width="8.421875" style="220" customWidth="1"/>
    <col min="41" max="41" width="11.00390625" style="220" customWidth="1"/>
    <col min="42" max="43" width="11.421875" style="220" bestFit="1" customWidth="1"/>
    <col min="44" max="44" width="12.421875" style="220" bestFit="1" customWidth="1"/>
    <col min="45" max="45" width="13.28125" style="220" bestFit="1" customWidth="1"/>
    <col min="46" max="46" width="10.421875" style="220" customWidth="1"/>
    <col min="47" max="47" width="9.57421875" style="220" customWidth="1"/>
    <col min="48" max="48" width="10.7109375" style="220" customWidth="1"/>
    <col min="49" max="49" width="11.421875" style="220" customWidth="1"/>
    <col min="50" max="51" width="11.421875" style="220" bestFit="1" customWidth="1"/>
    <col min="52" max="52" width="12.421875" style="220" bestFit="1" customWidth="1"/>
    <col min="53" max="53" width="13.28125" style="220" bestFit="1" customWidth="1"/>
    <col min="54" max="54" width="10.28125" style="220" customWidth="1"/>
    <col min="55" max="55" width="10.140625" style="220" customWidth="1"/>
    <col min="56" max="56" width="10.57421875" style="220" customWidth="1"/>
    <col min="57" max="57" width="10.140625" style="220" customWidth="1"/>
    <col min="58" max="59" width="11.421875" style="220" bestFit="1" customWidth="1"/>
    <col min="60" max="60" width="12.421875" style="220" bestFit="1" customWidth="1"/>
    <col min="61" max="61" width="13.28125" style="220" bestFit="1" customWidth="1"/>
    <col min="62" max="63" width="11.421875" style="220" bestFit="1" customWidth="1"/>
    <col min="64" max="64" width="12.421875" style="220" bestFit="1" customWidth="1"/>
    <col min="65" max="65" width="13.28125" style="220" bestFit="1" customWidth="1"/>
    <col min="66" max="66" width="11.7109375" style="220" bestFit="1" customWidth="1"/>
    <col min="67" max="67" width="11.421875" style="220" bestFit="1" customWidth="1"/>
    <col min="68" max="68" width="12.421875" style="220" bestFit="1" customWidth="1"/>
    <col min="69" max="69" width="13.28125" style="220" bestFit="1" customWidth="1"/>
    <col min="70" max="71" width="11.421875" style="220" bestFit="1" customWidth="1"/>
    <col min="72" max="72" width="12.421875" style="220" bestFit="1" customWidth="1"/>
    <col min="73" max="73" width="13.28125" style="220" bestFit="1" customWidth="1"/>
    <col min="74" max="75" width="11.421875" style="220" bestFit="1" customWidth="1"/>
    <col min="76" max="76" width="12.421875" style="220" bestFit="1" customWidth="1"/>
    <col min="77" max="77" width="13.28125" style="220" bestFit="1" customWidth="1"/>
    <col min="78" max="79" width="11.421875" style="220" customWidth="1"/>
    <col min="80" max="80" width="12.421875" style="220" bestFit="1" customWidth="1"/>
    <col min="81" max="81" width="13.28125" style="220" bestFit="1" customWidth="1"/>
    <col min="82" max="83" width="11.421875" style="220" bestFit="1" customWidth="1"/>
    <col min="84" max="84" width="12.421875" style="220" bestFit="1" customWidth="1"/>
    <col min="85" max="85" width="13.28125" style="220" bestFit="1" customWidth="1"/>
    <col min="86" max="86" width="11.421875" style="220" bestFit="1" customWidth="1"/>
    <col min="87" max="87" width="9.8515625" style="220" customWidth="1"/>
    <col min="88" max="88" width="12.421875" style="220" bestFit="1" customWidth="1"/>
    <col min="89" max="89" width="13.28125" style="220" bestFit="1" customWidth="1"/>
    <col min="90" max="90" width="11.7109375" style="220" bestFit="1" customWidth="1"/>
    <col min="91" max="91" width="11.421875" style="220" bestFit="1" customWidth="1"/>
    <col min="92" max="92" width="11.7109375" style="220" customWidth="1"/>
    <col min="93" max="93" width="13.28125" style="220" bestFit="1" customWidth="1"/>
    <col min="94" max="95" width="11.421875" style="220" bestFit="1" customWidth="1"/>
    <col min="96" max="96" width="12.421875" style="220" bestFit="1" customWidth="1"/>
    <col min="97" max="97" width="13.28125" style="220" bestFit="1" customWidth="1"/>
    <col min="98" max="99" width="11.421875" style="220" bestFit="1" customWidth="1"/>
    <col min="100" max="100" width="12.421875" style="220" bestFit="1" customWidth="1"/>
    <col min="101" max="101" width="13.28125" style="220" bestFit="1" customWidth="1"/>
    <col min="102" max="103" width="11.421875" style="220" bestFit="1" customWidth="1"/>
    <col min="104" max="104" width="12.421875" style="220" bestFit="1" customWidth="1"/>
    <col min="105" max="105" width="13.28125" style="220" bestFit="1" customWidth="1"/>
    <col min="106" max="16384" width="9.140625" style="220" customWidth="1"/>
  </cols>
  <sheetData>
    <row r="1" spans="1:103" s="250" customFormat="1" ht="14.25">
      <c r="A1" s="1258" t="s">
        <v>148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1258"/>
      <c r="T1" s="1258"/>
      <c r="U1" s="1258"/>
      <c r="V1" s="1258"/>
      <c r="W1" s="1258"/>
      <c r="X1" s="1258"/>
      <c r="Y1" s="1258"/>
      <c r="Z1" s="1258"/>
      <c r="AA1" s="1258"/>
      <c r="AB1" s="1258"/>
      <c r="AC1" s="1258"/>
      <c r="AD1" s="1258"/>
      <c r="AE1" s="1258"/>
      <c r="AF1" s="1258"/>
      <c r="AG1" s="1258"/>
      <c r="AH1" s="1258"/>
      <c r="AI1" s="1258"/>
      <c r="AJ1" s="1258"/>
      <c r="AK1" s="1258"/>
      <c r="AL1" s="1258"/>
      <c r="AM1" s="1258"/>
      <c r="AN1" s="1258"/>
      <c r="AO1" s="1258"/>
      <c r="AP1" s="1258"/>
      <c r="AQ1" s="1258"/>
      <c r="AR1" s="1258"/>
      <c r="AS1" s="1258"/>
      <c r="AT1" s="1258"/>
      <c r="AU1" s="1258"/>
      <c r="AV1" s="1258"/>
      <c r="AW1" s="1258"/>
      <c r="AX1" s="1258"/>
      <c r="AY1" s="1258"/>
      <c r="AZ1" s="1258"/>
      <c r="BA1" s="1258"/>
      <c r="BB1" s="1258"/>
      <c r="BC1" s="1258"/>
      <c r="BD1" s="1258"/>
      <c r="BE1" s="1258"/>
      <c r="BF1" s="1258"/>
      <c r="BG1" s="1258"/>
      <c r="BH1" s="1258"/>
      <c r="BI1" s="1258"/>
      <c r="BJ1" s="1258"/>
      <c r="BK1" s="1258"/>
      <c r="BL1" s="1258"/>
      <c r="BM1" s="1258"/>
      <c r="BN1" s="1258"/>
      <c r="BO1" s="1258"/>
      <c r="BP1" s="1258"/>
      <c r="BQ1" s="1258"/>
      <c r="BR1" s="1258"/>
      <c r="BS1" s="1258"/>
      <c r="BT1" s="1258"/>
      <c r="BU1" s="1258"/>
      <c r="BV1" s="1258"/>
      <c r="BW1" s="1258"/>
      <c r="BX1" s="1258"/>
      <c r="BY1" s="1258"/>
      <c r="BZ1" s="1258"/>
      <c r="CA1" s="1258"/>
      <c r="CB1" s="1258"/>
      <c r="CC1" s="1258"/>
      <c r="CD1" s="1258"/>
      <c r="CE1" s="1258"/>
      <c r="CF1" s="1258"/>
      <c r="CG1" s="1258"/>
      <c r="CH1" s="1258"/>
      <c r="CI1" s="1258"/>
      <c r="CJ1" s="1258"/>
      <c r="CK1" s="1258"/>
      <c r="CL1" s="1258"/>
      <c r="CM1" s="1258"/>
      <c r="CN1" s="1258"/>
      <c r="CO1" s="1258"/>
      <c r="CP1" s="1258"/>
      <c r="CQ1" s="1258"/>
      <c r="CR1" s="1258"/>
      <c r="CS1" s="1258"/>
      <c r="CT1" s="1258"/>
      <c r="CU1" s="1258"/>
      <c r="CV1" s="1258"/>
      <c r="CW1" s="1258"/>
      <c r="CX1" s="1258"/>
      <c r="CY1" s="1258"/>
    </row>
    <row r="2" spans="1:103" s="551" customFormat="1" ht="15" thickBot="1">
      <c r="A2" s="1291" t="s">
        <v>59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1291"/>
      <c r="R2" s="1291"/>
      <c r="S2" s="1291"/>
      <c r="T2" s="1291"/>
      <c r="U2" s="1291"/>
      <c r="V2" s="1291"/>
      <c r="W2" s="1291"/>
      <c r="X2" s="1291"/>
      <c r="Y2" s="1291"/>
      <c r="Z2" s="1291"/>
      <c r="AA2" s="1291"/>
      <c r="AB2" s="1291"/>
      <c r="AC2" s="1291"/>
      <c r="AD2" s="1291"/>
      <c r="AE2" s="1291"/>
      <c r="AF2" s="1291"/>
      <c r="AG2" s="1291"/>
      <c r="AH2" s="1291"/>
      <c r="AI2" s="1291"/>
      <c r="AJ2" s="1291"/>
      <c r="AK2" s="1291"/>
      <c r="AL2" s="1291"/>
      <c r="AM2" s="1291"/>
      <c r="AN2" s="1291"/>
      <c r="AO2" s="1291"/>
      <c r="AP2" s="1291"/>
      <c r="AQ2" s="1291"/>
      <c r="AR2" s="1291"/>
      <c r="AS2" s="1291"/>
      <c r="AT2" s="1291"/>
      <c r="AU2" s="1291"/>
      <c r="AV2" s="1291"/>
      <c r="AW2" s="1291"/>
      <c r="AX2" s="1291"/>
      <c r="AY2" s="1291"/>
      <c r="AZ2" s="1291"/>
      <c r="BA2" s="1291"/>
      <c r="BB2" s="1291"/>
      <c r="BC2" s="1291"/>
      <c r="BD2" s="1291"/>
      <c r="BE2" s="1291"/>
      <c r="BF2" s="1291"/>
      <c r="BG2" s="1291"/>
      <c r="BH2" s="1291"/>
      <c r="BI2" s="1291"/>
      <c r="BJ2" s="1291"/>
      <c r="BK2" s="1291"/>
      <c r="BL2" s="1291"/>
      <c r="BM2" s="1291"/>
      <c r="BN2" s="1291"/>
      <c r="BO2" s="1291"/>
      <c r="BP2" s="1291"/>
      <c r="BQ2" s="1291"/>
      <c r="BR2" s="1291"/>
      <c r="BS2" s="1291"/>
      <c r="BT2" s="1291"/>
      <c r="BU2" s="1291"/>
      <c r="BV2" s="1291"/>
      <c r="BW2" s="1291"/>
      <c r="BX2" s="1291"/>
      <c r="BY2" s="1291"/>
      <c r="BZ2" s="1291"/>
      <c r="CA2" s="1291"/>
      <c r="CB2" s="1291"/>
      <c r="CC2" s="1291"/>
      <c r="CD2" s="1291"/>
      <c r="CE2" s="1291"/>
      <c r="CF2" s="1291"/>
      <c r="CG2" s="1291"/>
      <c r="CH2" s="1291"/>
      <c r="CI2" s="1291"/>
      <c r="CJ2" s="1291"/>
      <c r="CK2" s="1291"/>
      <c r="CL2" s="1291"/>
      <c r="CM2" s="1291"/>
      <c r="CN2" s="1291"/>
      <c r="CO2" s="1291"/>
      <c r="CP2" s="1291"/>
      <c r="CQ2" s="1291"/>
      <c r="CR2" s="1291"/>
      <c r="CS2" s="1291"/>
      <c r="CT2" s="1291"/>
      <c r="CU2" s="1291"/>
      <c r="CV2" s="1291"/>
      <c r="CW2" s="1291"/>
      <c r="CX2" s="1291"/>
      <c r="CY2" s="1291"/>
    </row>
    <row r="3" spans="1:105" ht="13.5" thickBot="1">
      <c r="A3" s="1292" t="s">
        <v>0</v>
      </c>
      <c r="B3" s="1292" t="s">
        <v>153</v>
      </c>
      <c r="C3" s="1294"/>
      <c r="D3" s="1294"/>
      <c r="E3" s="1295"/>
      <c r="F3" s="1287" t="s">
        <v>154</v>
      </c>
      <c r="G3" s="1288"/>
      <c r="H3" s="1288"/>
      <c r="I3" s="1289"/>
      <c r="J3" s="1287" t="s">
        <v>155</v>
      </c>
      <c r="K3" s="1288"/>
      <c r="L3" s="1288"/>
      <c r="M3" s="1289"/>
      <c r="N3" s="1287" t="s">
        <v>156</v>
      </c>
      <c r="O3" s="1288"/>
      <c r="P3" s="1288"/>
      <c r="Q3" s="1288"/>
      <c r="R3" s="1287" t="s">
        <v>157</v>
      </c>
      <c r="S3" s="1288"/>
      <c r="T3" s="1288"/>
      <c r="U3" s="1288"/>
      <c r="V3" s="1287" t="s">
        <v>158</v>
      </c>
      <c r="W3" s="1288"/>
      <c r="X3" s="1288"/>
      <c r="Y3" s="1289"/>
      <c r="Z3" s="1287" t="s">
        <v>159</v>
      </c>
      <c r="AA3" s="1288"/>
      <c r="AB3" s="1288"/>
      <c r="AC3" s="1289"/>
      <c r="AD3" s="1288" t="s">
        <v>160</v>
      </c>
      <c r="AE3" s="1288"/>
      <c r="AF3" s="1288"/>
      <c r="AG3" s="1288"/>
      <c r="AH3" s="1287" t="s">
        <v>161</v>
      </c>
      <c r="AI3" s="1288"/>
      <c r="AJ3" s="1288"/>
      <c r="AK3" s="1289"/>
      <c r="AL3" s="1288" t="s">
        <v>162</v>
      </c>
      <c r="AM3" s="1288"/>
      <c r="AN3" s="1288"/>
      <c r="AO3" s="1289"/>
      <c r="AP3" s="1288" t="s">
        <v>163</v>
      </c>
      <c r="AQ3" s="1288"/>
      <c r="AR3" s="1288"/>
      <c r="AS3" s="1289"/>
      <c r="AT3" s="1288" t="s">
        <v>164</v>
      </c>
      <c r="AU3" s="1288"/>
      <c r="AV3" s="1288"/>
      <c r="AW3" s="1289"/>
      <c r="AX3" s="1288" t="s">
        <v>165</v>
      </c>
      <c r="AY3" s="1288"/>
      <c r="AZ3" s="1288"/>
      <c r="BA3" s="1288"/>
      <c r="BB3" s="1287" t="s">
        <v>166</v>
      </c>
      <c r="BC3" s="1288"/>
      <c r="BD3" s="1288"/>
      <c r="BE3" s="1289"/>
      <c r="BF3" s="1290" t="s">
        <v>167</v>
      </c>
      <c r="BG3" s="1290"/>
      <c r="BH3" s="1290"/>
      <c r="BI3" s="1290"/>
      <c r="BJ3" s="1287" t="s">
        <v>168</v>
      </c>
      <c r="BK3" s="1288"/>
      <c r="BL3" s="1288"/>
      <c r="BM3" s="1288"/>
      <c r="BN3" s="1287" t="s">
        <v>169</v>
      </c>
      <c r="BO3" s="1288"/>
      <c r="BP3" s="1288"/>
      <c r="BQ3" s="1288"/>
      <c r="BR3" s="1287" t="s">
        <v>170</v>
      </c>
      <c r="BS3" s="1288"/>
      <c r="BT3" s="1288"/>
      <c r="BU3" s="1288"/>
      <c r="BV3" s="1296" t="s">
        <v>171</v>
      </c>
      <c r="BW3" s="1290"/>
      <c r="BX3" s="1290"/>
      <c r="BY3" s="1290"/>
      <c r="BZ3" s="1287" t="s">
        <v>172</v>
      </c>
      <c r="CA3" s="1288"/>
      <c r="CB3" s="1288"/>
      <c r="CC3" s="1288"/>
      <c r="CD3" s="1287" t="s">
        <v>173</v>
      </c>
      <c r="CE3" s="1288"/>
      <c r="CF3" s="1288"/>
      <c r="CG3" s="1288"/>
      <c r="CH3" s="1287" t="s">
        <v>174</v>
      </c>
      <c r="CI3" s="1288"/>
      <c r="CJ3" s="1288"/>
      <c r="CK3" s="1288"/>
      <c r="CL3" s="1287" t="s">
        <v>175</v>
      </c>
      <c r="CM3" s="1288"/>
      <c r="CN3" s="1288"/>
      <c r="CO3" s="1288"/>
      <c r="CP3" s="1287" t="s">
        <v>1</v>
      </c>
      <c r="CQ3" s="1288"/>
      <c r="CR3" s="1288"/>
      <c r="CS3" s="1288"/>
      <c r="CT3" s="1296" t="s">
        <v>176</v>
      </c>
      <c r="CU3" s="1290"/>
      <c r="CV3" s="1290"/>
      <c r="CW3" s="1297"/>
      <c r="CX3" s="1296" t="s">
        <v>2</v>
      </c>
      <c r="CY3" s="1290"/>
      <c r="CZ3" s="1290"/>
      <c r="DA3" s="1297"/>
    </row>
    <row r="4" spans="1:105" s="551" customFormat="1" ht="15" thickBot="1">
      <c r="A4" s="1293"/>
      <c r="B4" s="524" t="s">
        <v>282</v>
      </c>
      <c r="C4" s="525" t="s">
        <v>283</v>
      </c>
      <c r="D4" s="525" t="s">
        <v>284</v>
      </c>
      <c r="E4" s="526" t="s">
        <v>285</v>
      </c>
      <c r="F4" s="524" t="s">
        <v>282</v>
      </c>
      <c r="G4" s="525" t="s">
        <v>283</v>
      </c>
      <c r="H4" s="525" t="s">
        <v>284</v>
      </c>
      <c r="I4" s="526" t="s">
        <v>285</v>
      </c>
      <c r="J4" s="524" t="s">
        <v>282</v>
      </c>
      <c r="K4" s="525" t="s">
        <v>283</v>
      </c>
      <c r="L4" s="525" t="s">
        <v>284</v>
      </c>
      <c r="M4" s="526" t="s">
        <v>285</v>
      </c>
      <c r="N4" s="524" t="s">
        <v>282</v>
      </c>
      <c r="O4" s="525" t="s">
        <v>283</v>
      </c>
      <c r="P4" s="525" t="s">
        <v>284</v>
      </c>
      <c r="Q4" s="526" t="s">
        <v>285</v>
      </c>
      <c r="R4" s="524" t="s">
        <v>282</v>
      </c>
      <c r="S4" s="525" t="s">
        <v>283</v>
      </c>
      <c r="T4" s="525" t="s">
        <v>284</v>
      </c>
      <c r="U4" s="526" t="s">
        <v>285</v>
      </c>
      <c r="V4" s="524" t="s">
        <v>282</v>
      </c>
      <c r="W4" s="525" t="s">
        <v>283</v>
      </c>
      <c r="X4" s="525" t="s">
        <v>284</v>
      </c>
      <c r="Y4" s="526" t="s">
        <v>285</v>
      </c>
      <c r="Z4" s="524" t="s">
        <v>282</v>
      </c>
      <c r="AA4" s="525" t="s">
        <v>283</v>
      </c>
      <c r="AB4" s="525" t="s">
        <v>284</v>
      </c>
      <c r="AC4" s="526" t="s">
        <v>285</v>
      </c>
      <c r="AD4" s="524" t="s">
        <v>282</v>
      </c>
      <c r="AE4" s="525" t="s">
        <v>283</v>
      </c>
      <c r="AF4" s="525" t="s">
        <v>284</v>
      </c>
      <c r="AG4" s="526" t="s">
        <v>285</v>
      </c>
      <c r="AH4" s="524" t="s">
        <v>282</v>
      </c>
      <c r="AI4" s="525" t="s">
        <v>283</v>
      </c>
      <c r="AJ4" s="525" t="s">
        <v>284</v>
      </c>
      <c r="AK4" s="526" t="s">
        <v>285</v>
      </c>
      <c r="AL4" s="524" t="s">
        <v>282</v>
      </c>
      <c r="AM4" s="525" t="s">
        <v>283</v>
      </c>
      <c r="AN4" s="525" t="s">
        <v>284</v>
      </c>
      <c r="AO4" s="526" t="s">
        <v>285</v>
      </c>
      <c r="AP4" s="524" t="s">
        <v>282</v>
      </c>
      <c r="AQ4" s="525" t="s">
        <v>283</v>
      </c>
      <c r="AR4" s="525" t="s">
        <v>284</v>
      </c>
      <c r="AS4" s="526" t="s">
        <v>285</v>
      </c>
      <c r="AT4" s="524" t="s">
        <v>282</v>
      </c>
      <c r="AU4" s="525" t="s">
        <v>283</v>
      </c>
      <c r="AV4" s="525" t="s">
        <v>284</v>
      </c>
      <c r="AW4" s="526" t="s">
        <v>285</v>
      </c>
      <c r="AX4" s="524" t="s">
        <v>282</v>
      </c>
      <c r="AY4" s="525" t="s">
        <v>283</v>
      </c>
      <c r="AZ4" s="525" t="s">
        <v>284</v>
      </c>
      <c r="BA4" s="526" t="s">
        <v>285</v>
      </c>
      <c r="BB4" s="524" t="s">
        <v>282</v>
      </c>
      <c r="BC4" s="525" t="s">
        <v>283</v>
      </c>
      <c r="BD4" s="525" t="s">
        <v>284</v>
      </c>
      <c r="BE4" s="526" t="s">
        <v>285</v>
      </c>
      <c r="BF4" s="524" t="s">
        <v>282</v>
      </c>
      <c r="BG4" s="525" t="s">
        <v>283</v>
      </c>
      <c r="BH4" s="525" t="s">
        <v>284</v>
      </c>
      <c r="BI4" s="526" t="s">
        <v>285</v>
      </c>
      <c r="BJ4" s="524" t="s">
        <v>282</v>
      </c>
      <c r="BK4" s="525" t="s">
        <v>283</v>
      </c>
      <c r="BL4" s="525" t="s">
        <v>284</v>
      </c>
      <c r="BM4" s="526" t="s">
        <v>285</v>
      </c>
      <c r="BN4" s="524" t="s">
        <v>282</v>
      </c>
      <c r="BO4" s="525" t="s">
        <v>283</v>
      </c>
      <c r="BP4" s="525" t="s">
        <v>284</v>
      </c>
      <c r="BQ4" s="526" t="s">
        <v>285</v>
      </c>
      <c r="BR4" s="524" t="s">
        <v>282</v>
      </c>
      <c r="BS4" s="525" t="s">
        <v>283</v>
      </c>
      <c r="BT4" s="525" t="s">
        <v>284</v>
      </c>
      <c r="BU4" s="526" t="s">
        <v>285</v>
      </c>
      <c r="BV4" s="524" t="s">
        <v>282</v>
      </c>
      <c r="BW4" s="525" t="s">
        <v>283</v>
      </c>
      <c r="BX4" s="525" t="s">
        <v>284</v>
      </c>
      <c r="BY4" s="526" t="s">
        <v>285</v>
      </c>
      <c r="BZ4" s="524" t="s">
        <v>282</v>
      </c>
      <c r="CA4" s="525" t="s">
        <v>283</v>
      </c>
      <c r="CB4" s="525" t="s">
        <v>284</v>
      </c>
      <c r="CC4" s="526" t="s">
        <v>285</v>
      </c>
      <c r="CD4" s="524" t="s">
        <v>282</v>
      </c>
      <c r="CE4" s="525" t="s">
        <v>283</v>
      </c>
      <c r="CF4" s="525" t="s">
        <v>284</v>
      </c>
      <c r="CG4" s="526" t="s">
        <v>285</v>
      </c>
      <c r="CH4" s="524" t="s">
        <v>282</v>
      </c>
      <c r="CI4" s="525" t="s">
        <v>283</v>
      </c>
      <c r="CJ4" s="525" t="s">
        <v>284</v>
      </c>
      <c r="CK4" s="526" t="s">
        <v>285</v>
      </c>
      <c r="CL4" s="524" t="s">
        <v>282</v>
      </c>
      <c r="CM4" s="525" t="s">
        <v>283</v>
      </c>
      <c r="CN4" s="525" t="s">
        <v>284</v>
      </c>
      <c r="CO4" s="526" t="s">
        <v>285</v>
      </c>
      <c r="CP4" s="524" t="s">
        <v>282</v>
      </c>
      <c r="CQ4" s="525" t="s">
        <v>283</v>
      </c>
      <c r="CR4" s="525" t="s">
        <v>284</v>
      </c>
      <c r="CS4" s="526" t="s">
        <v>285</v>
      </c>
      <c r="CT4" s="524" t="s">
        <v>282</v>
      </c>
      <c r="CU4" s="525" t="s">
        <v>283</v>
      </c>
      <c r="CV4" s="525" t="s">
        <v>284</v>
      </c>
      <c r="CW4" s="526" t="s">
        <v>285</v>
      </c>
      <c r="CX4" s="524" t="s">
        <v>282</v>
      </c>
      <c r="CY4" s="525" t="s">
        <v>283</v>
      </c>
      <c r="CZ4" s="525" t="s">
        <v>284</v>
      </c>
      <c r="DA4" s="526" t="s">
        <v>285</v>
      </c>
    </row>
    <row r="5" spans="1:105" s="202" customFormat="1" ht="12.75">
      <c r="A5" s="429" t="s">
        <v>60</v>
      </c>
      <c r="B5" s="216"/>
      <c r="C5" s="214"/>
      <c r="D5" s="214"/>
      <c r="E5" s="212"/>
      <c r="F5" s="216"/>
      <c r="G5" s="214"/>
      <c r="H5" s="214"/>
      <c r="I5" s="212"/>
      <c r="J5" s="216"/>
      <c r="K5" s="214"/>
      <c r="L5" s="214"/>
      <c r="M5" s="212"/>
      <c r="N5" s="216"/>
      <c r="O5" s="214"/>
      <c r="P5" s="214"/>
      <c r="Q5" s="217"/>
      <c r="R5" s="216"/>
      <c r="S5" s="214"/>
      <c r="T5" s="214"/>
      <c r="U5" s="217"/>
      <c r="V5" s="216"/>
      <c r="W5" s="214"/>
      <c r="X5" s="214"/>
      <c r="Y5" s="212"/>
      <c r="Z5" s="216"/>
      <c r="AA5" s="214"/>
      <c r="AB5" s="214"/>
      <c r="AC5" s="212"/>
      <c r="AD5" s="213"/>
      <c r="AE5" s="214"/>
      <c r="AF5" s="214"/>
      <c r="AG5" s="217"/>
      <c r="AH5" s="216"/>
      <c r="AI5" s="214"/>
      <c r="AJ5" s="214"/>
      <c r="AK5" s="212"/>
      <c r="AL5" s="213"/>
      <c r="AM5" s="214"/>
      <c r="AN5" s="214"/>
      <c r="AO5" s="212"/>
      <c r="AP5" s="213"/>
      <c r="AQ5" s="214"/>
      <c r="AR5" s="214"/>
      <c r="AS5" s="212"/>
      <c r="AT5" s="213"/>
      <c r="AU5" s="214"/>
      <c r="AV5" s="214"/>
      <c r="AW5" s="212"/>
      <c r="AX5" s="213"/>
      <c r="AY5" s="214"/>
      <c r="AZ5" s="214"/>
      <c r="BA5" s="217"/>
      <c r="BB5" s="216"/>
      <c r="BC5" s="214"/>
      <c r="BD5" s="214"/>
      <c r="BE5" s="212"/>
      <c r="BF5" s="213"/>
      <c r="BG5" s="214"/>
      <c r="BH5" s="214"/>
      <c r="BI5" s="217"/>
      <c r="BJ5" s="216"/>
      <c r="BK5" s="214"/>
      <c r="BL5" s="214"/>
      <c r="BM5" s="217"/>
      <c r="BN5" s="216"/>
      <c r="BO5" s="214"/>
      <c r="BP5" s="214"/>
      <c r="BQ5" s="217"/>
      <c r="BR5" s="216"/>
      <c r="BS5" s="214"/>
      <c r="BT5" s="214"/>
      <c r="BU5" s="217"/>
      <c r="BV5" s="216"/>
      <c r="BW5" s="214"/>
      <c r="BX5" s="214"/>
      <c r="BY5" s="217"/>
      <c r="BZ5" s="216"/>
      <c r="CA5" s="214"/>
      <c r="CB5" s="214"/>
      <c r="CC5" s="217"/>
      <c r="CD5" s="216"/>
      <c r="CE5" s="214"/>
      <c r="CF5" s="214"/>
      <c r="CG5" s="217"/>
      <c r="CH5" s="216"/>
      <c r="CI5" s="214"/>
      <c r="CJ5" s="214"/>
      <c r="CK5" s="217"/>
      <c r="CL5" s="216"/>
      <c r="CM5" s="214"/>
      <c r="CN5" s="214"/>
      <c r="CO5" s="217"/>
      <c r="CP5" s="216"/>
      <c r="CQ5" s="214"/>
      <c r="CR5" s="214"/>
      <c r="CS5" s="217"/>
      <c r="CT5" s="216"/>
      <c r="CU5" s="214"/>
      <c r="CV5" s="214"/>
      <c r="CW5" s="212"/>
      <c r="CX5" s="216"/>
      <c r="CY5" s="214"/>
      <c r="CZ5" s="218"/>
      <c r="DA5" s="219"/>
    </row>
    <row r="6" spans="1:105" s="202" customFormat="1" ht="12.75">
      <c r="A6" s="221" t="s">
        <v>61</v>
      </c>
      <c r="B6" s="435">
        <v>768117</v>
      </c>
      <c r="C6" s="137">
        <v>610161</v>
      </c>
      <c r="D6" s="137">
        <v>1320697</v>
      </c>
      <c r="E6" s="137">
        <v>1008317</v>
      </c>
      <c r="F6" s="123">
        <v>5147</v>
      </c>
      <c r="G6" s="124">
        <v>2109</v>
      </c>
      <c r="H6" s="124">
        <v>9314</v>
      </c>
      <c r="I6" s="124">
        <v>4293</v>
      </c>
      <c r="J6" s="123">
        <v>34897</v>
      </c>
      <c r="K6" s="124">
        <v>50018</v>
      </c>
      <c r="L6" s="124">
        <v>57052</v>
      </c>
      <c r="M6" s="124">
        <v>86696</v>
      </c>
      <c r="N6" s="123">
        <v>547050</v>
      </c>
      <c r="O6" s="124">
        <v>384065</v>
      </c>
      <c r="P6" s="124">
        <v>885959</v>
      </c>
      <c r="Q6" s="124">
        <v>694573</v>
      </c>
      <c r="R6" s="123"/>
      <c r="S6" s="124"/>
      <c r="T6" s="124"/>
      <c r="U6" s="124"/>
      <c r="V6" s="123">
        <v>455114</v>
      </c>
      <c r="W6" s="124">
        <v>380782</v>
      </c>
      <c r="X6" s="124">
        <v>672288</v>
      </c>
      <c r="Y6" s="124">
        <v>539486</v>
      </c>
      <c r="Z6" s="123">
        <v>47798</v>
      </c>
      <c r="AA6" s="124">
        <v>141736</v>
      </c>
      <c r="AB6" s="124"/>
      <c r="AC6" s="124"/>
      <c r="AD6" s="159">
        <v>144104</v>
      </c>
      <c r="AE6" s="124">
        <v>90766</v>
      </c>
      <c r="AF6" s="124">
        <v>219979</v>
      </c>
      <c r="AG6" s="124">
        <v>140827</v>
      </c>
      <c r="AH6" s="123">
        <v>397584</v>
      </c>
      <c r="AI6" s="124">
        <v>295298</v>
      </c>
      <c r="AJ6" s="124">
        <v>645829</v>
      </c>
      <c r="AK6" s="124">
        <v>561547</v>
      </c>
      <c r="AL6" s="159">
        <v>109109</v>
      </c>
      <c r="AM6" s="124">
        <v>83016</v>
      </c>
      <c r="AN6" s="124">
        <v>167139</v>
      </c>
      <c r="AO6" s="124">
        <v>141124</v>
      </c>
      <c r="AP6" s="159">
        <v>2679295</v>
      </c>
      <c r="AQ6" s="124">
        <v>1873551</v>
      </c>
      <c r="AR6" s="124">
        <v>5263796</v>
      </c>
      <c r="AS6" s="124">
        <v>3291859</v>
      </c>
      <c r="AT6" s="124">
        <v>2815817</v>
      </c>
      <c r="AU6" s="552">
        <v>2851022</v>
      </c>
      <c r="AV6" s="124">
        <v>4598099</v>
      </c>
      <c r="AW6" s="124">
        <v>4847147</v>
      </c>
      <c r="AX6" s="553"/>
      <c r="AY6" s="143"/>
      <c r="AZ6" s="143"/>
      <c r="BA6" s="143"/>
      <c r="BB6" s="123">
        <v>254920</v>
      </c>
      <c r="BC6" s="124">
        <v>184227</v>
      </c>
      <c r="BD6" s="124">
        <v>401839</v>
      </c>
      <c r="BE6" s="124">
        <v>309771</v>
      </c>
      <c r="BF6" s="159">
        <v>740936</v>
      </c>
      <c r="BG6" s="124">
        <v>624958</v>
      </c>
      <c r="BH6" s="124">
        <v>1115721</v>
      </c>
      <c r="BI6" s="124">
        <v>980131</v>
      </c>
      <c r="BJ6" s="123">
        <v>1848536</v>
      </c>
      <c r="BK6" s="124">
        <v>1584129</v>
      </c>
      <c r="BL6" s="124">
        <v>2994594</v>
      </c>
      <c r="BM6" s="124">
        <v>2643864</v>
      </c>
      <c r="BN6" s="123">
        <v>404110</v>
      </c>
      <c r="BO6" s="124">
        <v>395681</v>
      </c>
      <c r="BP6" s="124">
        <v>721800</v>
      </c>
      <c r="BQ6" s="124">
        <v>660718</v>
      </c>
      <c r="BR6" s="123">
        <v>242794</v>
      </c>
      <c r="BS6" s="124">
        <v>268508</v>
      </c>
      <c r="BT6" s="124">
        <v>499592</v>
      </c>
      <c r="BU6" s="124">
        <v>475005</v>
      </c>
      <c r="BV6" s="554"/>
      <c r="BW6" s="124"/>
      <c r="BX6" s="124"/>
      <c r="BY6" s="124"/>
      <c r="BZ6" s="263">
        <v>2220987</v>
      </c>
      <c r="CA6" s="257">
        <v>1852492</v>
      </c>
      <c r="CB6" s="257">
        <v>3624323</v>
      </c>
      <c r="CC6" s="257">
        <v>2975681</v>
      </c>
      <c r="CD6" s="555">
        <v>201008</v>
      </c>
      <c r="CE6" s="145">
        <v>213181</v>
      </c>
      <c r="CF6" s="145">
        <v>318466</v>
      </c>
      <c r="CG6" s="145">
        <v>349240</v>
      </c>
      <c r="CH6" s="146">
        <v>232763</v>
      </c>
      <c r="CI6" s="147">
        <v>247519</v>
      </c>
      <c r="CJ6" s="147">
        <v>365790</v>
      </c>
      <c r="CK6" s="147">
        <v>354976</v>
      </c>
      <c r="CL6" s="123">
        <v>1388007</v>
      </c>
      <c r="CM6" s="124">
        <v>976242</v>
      </c>
      <c r="CN6" s="124">
        <v>2417714</v>
      </c>
      <c r="CO6" s="124">
        <v>1538258</v>
      </c>
      <c r="CP6" s="149">
        <f aca="true" t="shared" si="0" ref="CP6:CP26">SUM(B6+F6+J6+N6+R6+V6+Z6+AD6+AH6+AL6+AP6+AT6+AX6+BB6+BF6+BJ6+BN6+BR6+BV6+BZ6+CD6+CH6+CL6)</f>
        <v>15538093</v>
      </c>
      <c r="CQ6" s="160">
        <f aca="true" t="shared" si="1" ref="CQ6:CS21">SUM(C6+G6+K6+O6+S6+W6+AA6+AE6+AI6+AM6+AQ6+AU6+AY6+BC6+BG6+BK6+BO6+BS6+BW6+CA6+CE6+CI6+CM6)</f>
        <v>13109461</v>
      </c>
      <c r="CR6" s="160">
        <f>SUM(D6+H6+L6+P6+T6+X6+AB6+AF6+AJ6+AN6+AR6+AV6+AZ6+BD6+BH6+BL6+BP6+BT6+BX6+CB6+CF6+CJ6+CN6)</f>
        <v>26299991</v>
      </c>
      <c r="CS6" s="161">
        <f t="shared" si="1"/>
        <v>21603513</v>
      </c>
      <c r="CT6" s="146">
        <v>20291641</v>
      </c>
      <c r="CU6" s="147">
        <v>20440126</v>
      </c>
      <c r="CV6" s="147">
        <v>36871063</v>
      </c>
      <c r="CW6" s="147">
        <v>35465560</v>
      </c>
      <c r="CX6" s="149">
        <f aca="true" t="shared" si="2" ref="CX6:CX26">CP6+CT6</f>
        <v>35829734</v>
      </c>
      <c r="CY6" s="149">
        <f aca="true" t="shared" si="3" ref="CY6:DA21">CQ6+CU6</f>
        <v>33549587</v>
      </c>
      <c r="CZ6" s="149">
        <f t="shared" si="3"/>
        <v>63171054</v>
      </c>
      <c r="DA6" s="150">
        <f t="shared" si="3"/>
        <v>57069073</v>
      </c>
    </row>
    <row r="7" spans="1:105" s="202" customFormat="1" ht="12.75">
      <c r="A7" s="221" t="s">
        <v>62</v>
      </c>
      <c r="B7" s="435">
        <v>268153</v>
      </c>
      <c r="C7" s="137">
        <v>225651</v>
      </c>
      <c r="D7" s="137">
        <v>489586</v>
      </c>
      <c r="E7" s="137">
        <v>405500</v>
      </c>
      <c r="F7" s="123">
        <v>4677</v>
      </c>
      <c r="G7" s="124">
        <v>7614</v>
      </c>
      <c r="H7" s="124">
        <v>9059</v>
      </c>
      <c r="I7" s="124">
        <v>11903</v>
      </c>
      <c r="J7" s="123">
        <v>18808</v>
      </c>
      <c r="K7" s="124">
        <v>30905</v>
      </c>
      <c r="L7" s="124">
        <v>32625</v>
      </c>
      <c r="M7" s="124">
        <v>50819</v>
      </c>
      <c r="N7" s="123">
        <v>192237</v>
      </c>
      <c r="O7" s="124">
        <v>167515</v>
      </c>
      <c r="P7" s="124">
        <v>293953</v>
      </c>
      <c r="Q7" s="124">
        <v>272740</v>
      </c>
      <c r="R7" s="123"/>
      <c r="S7" s="124"/>
      <c r="T7" s="124"/>
      <c r="U7" s="124"/>
      <c r="V7" s="123">
        <v>172500</v>
      </c>
      <c r="W7" s="124">
        <v>98554</v>
      </c>
      <c r="X7" s="124">
        <v>264821</v>
      </c>
      <c r="Y7" s="124">
        <v>164665</v>
      </c>
      <c r="Z7" s="123">
        <v>33698</v>
      </c>
      <c r="AA7" s="124">
        <v>26516</v>
      </c>
      <c r="AB7" s="124"/>
      <c r="AC7" s="124"/>
      <c r="AD7" s="159">
        <v>37599</v>
      </c>
      <c r="AE7" s="124">
        <v>25252</v>
      </c>
      <c r="AF7" s="124">
        <v>58432</v>
      </c>
      <c r="AG7" s="124">
        <v>41460</v>
      </c>
      <c r="AH7" s="123">
        <v>154296</v>
      </c>
      <c r="AI7" s="124">
        <v>126814</v>
      </c>
      <c r="AJ7" s="124">
        <v>220760</v>
      </c>
      <c r="AK7" s="124">
        <v>214242</v>
      </c>
      <c r="AL7" s="159">
        <v>28764</v>
      </c>
      <c r="AM7" s="124">
        <v>22351</v>
      </c>
      <c r="AN7" s="124">
        <v>41407</v>
      </c>
      <c r="AO7" s="124">
        <v>29687</v>
      </c>
      <c r="AP7" s="159">
        <v>635115</v>
      </c>
      <c r="AQ7" s="124">
        <v>443697</v>
      </c>
      <c r="AR7" s="124">
        <v>970398</v>
      </c>
      <c r="AS7" s="124">
        <v>783872</v>
      </c>
      <c r="AT7" s="124">
        <v>969404</v>
      </c>
      <c r="AU7" s="552">
        <v>994692</v>
      </c>
      <c r="AV7" s="124">
        <v>1706116</v>
      </c>
      <c r="AW7" s="124">
        <v>1707699</v>
      </c>
      <c r="AX7" s="553"/>
      <c r="AY7" s="143"/>
      <c r="AZ7" s="143"/>
      <c r="BA7" s="143"/>
      <c r="BB7" s="123">
        <v>76352</v>
      </c>
      <c r="BC7" s="124">
        <v>59064</v>
      </c>
      <c r="BD7" s="124">
        <v>135967</v>
      </c>
      <c r="BE7" s="124">
        <v>106369</v>
      </c>
      <c r="BF7" s="159">
        <v>336274</v>
      </c>
      <c r="BG7" s="124">
        <v>285915</v>
      </c>
      <c r="BH7" s="124">
        <v>517928</v>
      </c>
      <c r="BI7" s="124">
        <v>420916</v>
      </c>
      <c r="BJ7" s="123">
        <v>631984</v>
      </c>
      <c r="BK7" s="124">
        <v>613324</v>
      </c>
      <c r="BL7" s="124">
        <v>1038758</v>
      </c>
      <c r="BM7" s="124">
        <v>980530</v>
      </c>
      <c r="BN7" s="123">
        <v>210158</v>
      </c>
      <c r="BO7" s="124">
        <v>165666</v>
      </c>
      <c r="BP7" s="124">
        <v>350533</v>
      </c>
      <c r="BQ7" s="124">
        <v>277753</v>
      </c>
      <c r="BR7" s="123">
        <v>181551</v>
      </c>
      <c r="BS7" s="124">
        <v>171256</v>
      </c>
      <c r="BT7" s="124">
        <v>300233</v>
      </c>
      <c r="BU7" s="124">
        <v>281873</v>
      </c>
      <c r="BV7" s="554"/>
      <c r="BW7" s="124"/>
      <c r="BX7" s="124"/>
      <c r="BY7" s="124"/>
      <c r="BZ7" s="263">
        <v>1603253</v>
      </c>
      <c r="CA7" s="257">
        <v>1167554</v>
      </c>
      <c r="CB7" s="257">
        <v>2504179</v>
      </c>
      <c r="CC7" s="257">
        <v>1887596</v>
      </c>
      <c r="CD7" s="555">
        <v>71926</v>
      </c>
      <c r="CE7" s="145">
        <v>54942</v>
      </c>
      <c r="CF7" s="145">
        <v>117275</v>
      </c>
      <c r="CG7" s="145">
        <v>44731</v>
      </c>
      <c r="CH7" s="146">
        <v>144898</v>
      </c>
      <c r="CI7" s="147">
        <v>120443</v>
      </c>
      <c r="CJ7" s="147">
        <v>276277</v>
      </c>
      <c r="CK7" s="147">
        <v>172737</v>
      </c>
      <c r="CL7" s="123">
        <v>302034</v>
      </c>
      <c r="CM7" s="124">
        <v>274902</v>
      </c>
      <c r="CN7" s="124">
        <v>489086</v>
      </c>
      <c r="CO7" s="124">
        <v>386458</v>
      </c>
      <c r="CP7" s="149">
        <f t="shared" si="0"/>
        <v>6073681</v>
      </c>
      <c r="CQ7" s="160">
        <f t="shared" si="1"/>
        <v>5082627</v>
      </c>
      <c r="CR7" s="160">
        <f t="shared" si="1"/>
        <v>9817393</v>
      </c>
      <c r="CS7" s="161">
        <f>SUM(E7+I7+M7+Q7+U7+Y7+AC7+AG7+AK7+AO7+AS7+AW7+BA7+BE7+BI7+BM7+BQ7+BU7+BY7+CC7+CG7+CK7+CO7)</f>
        <v>8241550</v>
      </c>
      <c r="CT7" s="146">
        <v>25269882</v>
      </c>
      <c r="CU7" s="147">
        <v>23651755</v>
      </c>
      <c r="CV7" s="147">
        <v>46553348</v>
      </c>
      <c r="CW7" s="147">
        <v>43939550</v>
      </c>
      <c r="CX7" s="149">
        <f t="shared" si="2"/>
        <v>31343563</v>
      </c>
      <c r="CY7" s="149">
        <f t="shared" si="3"/>
        <v>28734382</v>
      </c>
      <c r="CZ7" s="149">
        <f t="shared" si="3"/>
        <v>56370741</v>
      </c>
      <c r="DA7" s="150">
        <f t="shared" si="3"/>
        <v>52181100</v>
      </c>
    </row>
    <row r="8" spans="1:105" s="202" customFormat="1" ht="12.75">
      <c r="A8" s="221" t="s">
        <v>63</v>
      </c>
      <c r="B8" s="435">
        <v>17009</v>
      </c>
      <c r="C8" s="137">
        <v>11070</v>
      </c>
      <c r="D8" s="137">
        <v>36232</v>
      </c>
      <c r="E8" s="137">
        <v>20315</v>
      </c>
      <c r="F8" s="123">
        <v>0</v>
      </c>
      <c r="G8" s="124"/>
      <c r="H8" s="124">
        <v>2</v>
      </c>
      <c r="I8" s="124"/>
      <c r="J8" s="123">
        <v>29</v>
      </c>
      <c r="K8" s="124">
        <v>32</v>
      </c>
      <c r="L8" s="124">
        <v>17</v>
      </c>
      <c r="M8" s="124">
        <v>38</v>
      </c>
      <c r="N8" s="123">
        <v>135025</v>
      </c>
      <c r="O8" s="124">
        <v>101282</v>
      </c>
      <c r="P8" s="124">
        <v>262978</v>
      </c>
      <c r="Q8" s="124">
        <v>153050</v>
      </c>
      <c r="R8" s="123"/>
      <c r="S8" s="124"/>
      <c r="T8" s="124"/>
      <c r="U8" s="124"/>
      <c r="V8" s="123">
        <v>10191</v>
      </c>
      <c r="W8" s="124">
        <v>8372</v>
      </c>
      <c r="X8" s="124">
        <v>17068</v>
      </c>
      <c r="Y8" s="124">
        <v>11416</v>
      </c>
      <c r="Z8" s="123">
        <v>24531</v>
      </c>
      <c r="AA8" s="124">
        <v>113629</v>
      </c>
      <c r="AB8" s="124"/>
      <c r="AC8" s="124"/>
      <c r="AD8" s="159">
        <v>1199</v>
      </c>
      <c r="AE8" s="124">
        <v>524</v>
      </c>
      <c r="AF8" s="124">
        <v>1464</v>
      </c>
      <c r="AG8" s="124">
        <v>1044</v>
      </c>
      <c r="AH8" s="123">
        <v>2933</v>
      </c>
      <c r="AI8" s="124">
        <v>358</v>
      </c>
      <c r="AJ8" s="124">
        <v>5744</v>
      </c>
      <c r="AK8" s="124">
        <v>1191</v>
      </c>
      <c r="AL8" s="159">
        <v>1829</v>
      </c>
      <c r="AM8" s="124">
        <v>72</v>
      </c>
      <c r="AN8" s="124">
        <v>2833</v>
      </c>
      <c r="AO8" s="124">
        <v>119</v>
      </c>
      <c r="AP8" s="159">
        <v>341018</v>
      </c>
      <c r="AQ8" s="124">
        <v>319339</v>
      </c>
      <c r="AR8" s="124">
        <v>643507</v>
      </c>
      <c r="AS8" s="124">
        <v>542756</v>
      </c>
      <c r="AT8" s="124">
        <v>159883</v>
      </c>
      <c r="AU8" s="552">
        <v>105201</v>
      </c>
      <c r="AV8" s="124">
        <v>289272</v>
      </c>
      <c r="AW8" s="124">
        <v>191724</v>
      </c>
      <c r="AX8" s="553"/>
      <c r="AY8" s="143"/>
      <c r="AZ8" s="143"/>
      <c r="BA8" s="143"/>
      <c r="BB8" s="123">
        <v>23788</v>
      </c>
      <c r="BC8" s="124">
        <v>17717</v>
      </c>
      <c r="BD8" s="124">
        <v>41027</v>
      </c>
      <c r="BE8" s="124">
        <v>28712</v>
      </c>
      <c r="BF8" s="159">
        <v>89971</v>
      </c>
      <c r="BG8" s="124">
        <v>38658</v>
      </c>
      <c r="BH8" s="124">
        <v>175521</v>
      </c>
      <c r="BI8" s="124">
        <v>69798</v>
      </c>
      <c r="BJ8" s="123">
        <v>31923</v>
      </c>
      <c r="BK8" s="124">
        <v>40151</v>
      </c>
      <c r="BL8" s="124">
        <v>63041</v>
      </c>
      <c r="BM8" s="124">
        <v>64078</v>
      </c>
      <c r="BN8" s="123">
        <v>51073</v>
      </c>
      <c r="BO8" s="124">
        <v>19196</v>
      </c>
      <c r="BP8" s="124">
        <v>80037</v>
      </c>
      <c r="BQ8" s="124">
        <v>33603</v>
      </c>
      <c r="BR8" s="123">
        <v>964</v>
      </c>
      <c r="BS8" s="124">
        <v>878</v>
      </c>
      <c r="BT8" s="124">
        <v>1995</v>
      </c>
      <c r="BU8" s="124">
        <v>1695</v>
      </c>
      <c r="BV8" s="554"/>
      <c r="BW8" s="124"/>
      <c r="BX8" s="124"/>
      <c r="BY8" s="124"/>
      <c r="BZ8" s="263">
        <v>258089</v>
      </c>
      <c r="CA8" s="257">
        <v>172382</v>
      </c>
      <c r="CB8" s="257">
        <v>447547</v>
      </c>
      <c r="CC8" s="257">
        <v>288073</v>
      </c>
      <c r="CD8" s="555">
        <v>1646</v>
      </c>
      <c r="CE8" s="145">
        <v>2743</v>
      </c>
      <c r="CF8" s="145">
        <v>2791</v>
      </c>
      <c r="CG8" s="145">
        <v>4216</v>
      </c>
      <c r="CH8" s="146">
        <v>13301</v>
      </c>
      <c r="CI8" s="147">
        <v>10142</v>
      </c>
      <c r="CJ8" s="147">
        <v>21012</v>
      </c>
      <c r="CK8" s="147">
        <v>16283</v>
      </c>
      <c r="CL8" s="123">
        <v>19698</v>
      </c>
      <c r="CM8" s="124">
        <v>325</v>
      </c>
      <c r="CN8" s="124">
        <v>39286</v>
      </c>
      <c r="CO8" s="124">
        <v>538</v>
      </c>
      <c r="CP8" s="149">
        <f t="shared" si="0"/>
        <v>1184100</v>
      </c>
      <c r="CQ8" s="160">
        <f t="shared" si="1"/>
        <v>962071</v>
      </c>
      <c r="CR8" s="160">
        <f t="shared" si="1"/>
        <v>2131374</v>
      </c>
      <c r="CS8" s="161">
        <f t="shared" si="1"/>
        <v>1428649</v>
      </c>
      <c r="CT8" s="146">
        <v>1939214</v>
      </c>
      <c r="CU8" s="147">
        <v>1151781</v>
      </c>
      <c r="CV8" s="147">
        <v>2711598</v>
      </c>
      <c r="CW8" s="147">
        <v>1850474</v>
      </c>
      <c r="CX8" s="149">
        <f t="shared" si="2"/>
        <v>3123314</v>
      </c>
      <c r="CY8" s="149">
        <f t="shared" si="3"/>
        <v>2113852</v>
      </c>
      <c r="CZ8" s="149">
        <f t="shared" si="3"/>
        <v>4842972</v>
      </c>
      <c r="DA8" s="150">
        <f t="shared" si="3"/>
        <v>3279123</v>
      </c>
    </row>
    <row r="9" spans="1:105" s="559" customFormat="1" ht="12.75">
      <c r="A9" s="222" t="s">
        <v>54</v>
      </c>
      <c r="B9" s="113">
        <f aca="true" t="shared" si="4" ref="B9:M9">SUM(B6:B8)</f>
        <v>1053279</v>
      </c>
      <c r="C9" s="113">
        <f t="shared" si="4"/>
        <v>846882</v>
      </c>
      <c r="D9" s="113">
        <f t="shared" si="4"/>
        <v>1846515</v>
      </c>
      <c r="E9" s="113">
        <f t="shared" si="4"/>
        <v>1434132</v>
      </c>
      <c r="F9" s="149">
        <f t="shared" si="4"/>
        <v>9824</v>
      </c>
      <c r="G9" s="149">
        <f t="shared" si="4"/>
        <v>9723</v>
      </c>
      <c r="H9" s="124">
        <f t="shared" si="4"/>
        <v>18375</v>
      </c>
      <c r="I9" s="124">
        <f t="shared" si="4"/>
        <v>16196</v>
      </c>
      <c r="J9" s="149">
        <f t="shared" si="4"/>
        <v>53734</v>
      </c>
      <c r="K9" s="160">
        <f t="shared" si="4"/>
        <v>80955</v>
      </c>
      <c r="L9" s="124">
        <f t="shared" si="4"/>
        <v>89694</v>
      </c>
      <c r="M9" s="124">
        <f t="shared" si="4"/>
        <v>137553</v>
      </c>
      <c r="N9" s="149">
        <f aca="true" t="shared" si="5" ref="N9:AA9">SUM(N6:N8)</f>
        <v>874312</v>
      </c>
      <c r="O9" s="160">
        <f t="shared" si="5"/>
        <v>652862</v>
      </c>
      <c r="P9" s="160">
        <f t="shared" si="5"/>
        <v>1442890</v>
      </c>
      <c r="Q9" s="160">
        <f t="shared" si="5"/>
        <v>1120363</v>
      </c>
      <c r="R9" s="149">
        <f t="shared" si="5"/>
        <v>0</v>
      </c>
      <c r="S9" s="160">
        <f t="shared" si="5"/>
        <v>0</v>
      </c>
      <c r="T9" s="160">
        <f t="shared" si="5"/>
        <v>0</v>
      </c>
      <c r="U9" s="160">
        <f t="shared" si="5"/>
        <v>0</v>
      </c>
      <c r="V9" s="149">
        <f t="shared" si="5"/>
        <v>637805</v>
      </c>
      <c r="W9" s="160">
        <f t="shared" si="5"/>
        <v>487708</v>
      </c>
      <c r="X9" s="160">
        <f t="shared" si="5"/>
        <v>954177</v>
      </c>
      <c r="Y9" s="160">
        <f t="shared" si="5"/>
        <v>715567</v>
      </c>
      <c r="Z9" s="149">
        <f t="shared" si="5"/>
        <v>106027</v>
      </c>
      <c r="AA9" s="160">
        <f t="shared" si="5"/>
        <v>281881</v>
      </c>
      <c r="AB9" s="124">
        <f aca="true" t="shared" si="6" ref="AB9:AB14">Z9</f>
        <v>106027</v>
      </c>
      <c r="AC9" s="124">
        <f aca="true" t="shared" si="7" ref="AC9:AC14">AA9</f>
        <v>281881</v>
      </c>
      <c r="AD9" s="160">
        <f aca="true" t="shared" si="8" ref="AD9:AI9">SUM(AD6:AD8)</f>
        <v>182902</v>
      </c>
      <c r="AE9" s="160">
        <f t="shared" si="8"/>
        <v>116542</v>
      </c>
      <c r="AF9" s="124">
        <f t="shared" si="8"/>
        <v>279875</v>
      </c>
      <c r="AG9" s="124">
        <f t="shared" si="8"/>
        <v>183331</v>
      </c>
      <c r="AH9" s="149">
        <f t="shared" si="8"/>
        <v>554813</v>
      </c>
      <c r="AI9" s="160">
        <f t="shared" si="8"/>
        <v>422470</v>
      </c>
      <c r="AJ9" s="124">
        <f aca="true" t="shared" si="9" ref="AJ9:AJ14">AH9</f>
        <v>554813</v>
      </c>
      <c r="AK9" s="124">
        <f aca="true" t="shared" si="10" ref="AK9:AK14">AI9</f>
        <v>422470</v>
      </c>
      <c r="AL9" s="160">
        <f aca="true" t="shared" si="11" ref="AL9:AY9">SUM(AL6:AL8)</f>
        <v>139702</v>
      </c>
      <c r="AM9" s="160">
        <f t="shared" si="11"/>
        <v>105439</v>
      </c>
      <c r="AN9" s="124">
        <f t="shared" si="11"/>
        <v>211379</v>
      </c>
      <c r="AO9" s="124">
        <f t="shared" si="11"/>
        <v>170930</v>
      </c>
      <c r="AP9" s="160">
        <f t="shared" si="11"/>
        <v>3655428</v>
      </c>
      <c r="AQ9" s="160">
        <f t="shared" si="11"/>
        <v>2636587</v>
      </c>
      <c r="AR9" s="124">
        <f t="shared" si="11"/>
        <v>6877701</v>
      </c>
      <c r="AS9" s="124">
        <f t="shared" si="11"/>
        <v>4618487</v>
      </c>
      <c r="AT9" s="160">
        <f t="shared" si="11"/>
        <v>3945104</v>
      </c>
      <c r="AU9" s="160">
        <f t="shared" si="11"/>
        <v>3950915</v>
      </c>
      <c r="AV9" s="160">
        <f t="shared" si="11"/>
        <v>6593487</v>
      </c>
      <c r="AW9" s="160">
        <f t="shared" si="11"/>
        <v>6746570</v>
      </c>
      <c r="AX9" s="160">
        <f t="shared" si="11"/>
        <v>0</v>
      </c>
      <c r="AY9" s="160">
        <f t="shared" si="11"/>
        <v>0</v>
      </c>
      <c r="AZ9" s="143">
        <f aca="true" t="shared" si="12" ref="AZ9:AZ14">AX9</f>
        <v>0</v>
      </c>
      <c r="BA9" s="143">
        <f aca="true" t="shared" si="13" ref="BA9:BA14">AY9</f>
        <v>0</v>
      </c>
      <c r="BB9" s="149">
        <f>SUM(BB6:BB8)</f>
        <v>355060</v>
      </c>
      <c r="BC9" s="160">
        <f>SUM(BC6:BC8)</f>
        <v>261008</v>
      </c>
      <c r="BD9" s="124">
        <f aca="true" t="shared" si="14" ref="BD9:BD14">BB9</f>
        <v>355060</v>
      </c>
      <c r="BE9" s="124">
        <f aca="true" t="shared" si="15" ref="BE9:BE14">BC9</f>
        <v>261008</v>
      </c>
      <c r="BF9" s="160">
        <f>SUM(BF6:BF8)</f>
        <v>1167181</v>
      </c>
      <c r="BG9" s="160">
        <f>SUM(BG6:BG8)</f>
        <v>949531</v>
      </c>
      <c r="BH9" s="124">
        <f aca="true" t="shared" si="16" ref="BH9:BH14">BF9</f>
        <v>1167181</v>
      </c>
      <c r="BI9" s="124">
        <f aca="true" t="shared" si="17" ref="BI9:BI14">BG9</f>
        <v>949531</v>
      </c>
      <c r="BJ9" s="149">
        <f aca="true" t="shared" si="18" ref="BJ9:BO9">SUM(BJ6:BJ8)</f>
        <v>2512443</v>
      </c>
      <c r="BK9" s="160">
        <f t="shared" si="18"/>
        <v>2237604</v>
      </c>
      <c r="BL9" s="160">
        <f t="shared" si="18"/>
        <v>4096393</v>
      </c>
      <c r="BM9" s="160">
        <f t="shared" si="18"/>
        <v>3688472</v>
      </c>
      <c r="BN9" s="149">
        <f t="shared" si="18"/>
        <v>665341</v>
      </c>
      <c r="BO9" s="160">
        <f t="shared" si="18"/>
        <v>580543</v>
      </c>
      <c r="BP9" s="124">
        <v>1152370</v>
      </c>
      <c r="BQ9" s="124">
        <f>SUM(BQ6:BQ8)</f>
        <v>972074</v>
      </c>
      <c r="BR9" s="149">
        <f aca="true" t="shared" si="19" ref="BR9:BW9">SUM(BR6:BR8)</f>
        <v>425309</v>
      </c>
      <c r="BS9" s="160">
        <f t="shared" si="19"/>
        <v>440642</v>
      </c>
      <c r="BT9" s="160">
        <f t="shared" si="19"/>
        <v>801820</v>
      </c>
      <c r="BU9" s="160">
        <f t="shared" si="19"/>
        <v>758573</v>
      </c>
      <c r="BV9" s="149">
        <f t="shared" si="19"/>
        <v>0</v>
      </c>
      <c r="BW9" s="160">
        <f t="shared" si="19"/>
        <v>0</v>
      </c>
      <c r="BX9" s="124">
        <f aca="true" t="shared" si="20" ref="BX9:BX25">BV9</f>
        <v>0</v>
      </c>
      <c r="BY9" s="124">
        <f aca="true" t="shared" si="21" ref="BY9:BY25">BW9</f>
        <v>0</v>
      </c>
      <c r="BZ9" s="149">
        <f aca="true" t="shared" si="22" ref="BZ9:CI9">SUM(BZ6:BZ8)</f>
        <v>4082329</v>
      </c>
      <c r="CA9" s="160">
        <f t="shared" si="22"/>
        <v>3192428</v>
      </c>
      <c r="CB9" s="160">
        <f t="shared" si="22"/>
        <v>6576049</v>
      </c>
      <c r="CC9" s="160">
        <f t="shared" si="22"/>
        <v>5151350</v>
      </c>
      <c r="CD9" s="149">
        <f t="shared" si="22"/>
        <v>274580</v>
      </c>
      <c r="CE9" s="160">
        <f t="shared" si="22"/>
        <v>270866</v>
      </c>
      <c r="CF9" s="160">
        <f t="shared" si="22"/>
        <v>438532</v>
      </c>
      <c r="CG9" s="160">
        <f t="shared" si="22"/>
        <v>398187</v>
      </c>
      <c r="CH9" s="557">
        <f t="shared" si="22"/>
        <v>390962</v>
      </c>
      <c r="CI9" s="229">
        <f t="shared" si="22"/>
        <v>378104</v>
      </c>
      <c r="CJ9" s="147">
        <f aca="true" t="shared" si="23" ref="CJ9:CJ23">CH9</f>
        <v>390962</v>
      </c>
      <c r="CK9" s="147">
        <f aca="true" t="shared" si="24" ref="CK9:CK23">CI9</f>
        <v>378104</v>
      </c>
      <c r="CL9" s="557">
        <f>SUM(CL6:CL8)</f>
        <v>1709739</v>
      </c>
      <c r="CM9" s="229">
        <f>SUM(CM6:CM8)</f>
        <v>1251469</v>
      </c>
      <c r="CN9" s="229">
        <f>SUM(CN6:CN8)</f>
        <v>2946086</v>
      </c>
      <c r="CO9" s="229">
        <f>SUM(CO6:CO8)</f>
        <v>1925254</v>
      </c>
      <c r="CP9" s="149">
        <f t="shared" si="0"/>
        <v>22795874</v>
      </c>
      <c r="CQ9" s="160">
        <f t="shared" si="1"/>
        <v>19154159</v>
      </c>
      <c r="CR9" s="160">
        <f t="shared" si="1"/>
        <v>36899386</v>
      </c>
      <c r="CS9" s="161">
        <f t="shared" si="1"/>
        <v>30330033</v>
      </c>
      <c r="CT9" s="558">
        <f>SUM(CT6:CT8)</f>
        <v>47500737</v>
      </c>
      <c r="CU9" s="558">
        <f>SUM(CU6:CU8)</f>
        <v>45243662</v>
      </c>
      <c r="CV9" s="558">
        <f>SUM(CV6:CV8)</f>
        <v>86136009</v>
      </c>
      <c r="CW9" s="558">
        <f>SUM(CW6:CW8)</f>
        <v>81255584</v>
      </c>
      <c r="CX9" s="149">
        <f t="shared" si="2"/>
        <v>70296611</v>
      </c>
      <c r="CY9" s="149">
        <f t="shared" si="3"/>
        <v>64397821</v>
      </c>
      <c r="CZ9" s="149">
        <f t="shared" si="3"/>
        <v>123035395</v>
      </c>
      <c r="DA9" s="150">
        <f t="shared" si="3"/>
        <v>111585617</v>
      </c>
    </row>
    <row r="10" spans="1:105" s="202" customFormat="1" ht="12.75">
      <c r="A10" s="221" t="s">
        <v>64</v>
      </c>
      <c r="B10" s="113"/>
      <c r="C10" s="560"/>
      <c r="D10" s="137">
        <f>B10</f>
        <v>0</v>
      </c>
      <c r="E10" s="137">
        <f>C10</f>
        <v>0</v>
      </c>
      <c r="F10" s="149"/>
      <c r="G10" s="153"/>
      <c r="H10" s="124">
        <f>F10</f>
        <v>0</v>
      </c>
      <c r="I10" s="124">
        <f>G10</f>
        <v>0</v>
      </c>
      <c r="J10" s="149"/>
      <c r="K10" s="153"/>
      <c r="L10" s="124">
        <f>J10</f>
        <v>0</v>
      </c>
      <c r="M10" s="124">
        <f>K10</f>
        <v>0</v>
      </c>
      <c r="N10" s="149"/>
      <c r="O10" s="153"/>
      <c r="P10" s="124">
        <f>N10</f>
        <v>0</v>
      </c>
      <c r="Q10" s="124">
        <f>O10</f>
        <v>0</v>
      </c>
      <c r="R10" s="149"/>
      <c r="S10" s="153"/>
      <c r="T10" s="124">
        <f>R10</f>
        <v>0</v>
      </c>
      <c r="U10" s="124">
        <f>S10</f>
        <v>0</v>
      </c>
      <c r="V10" s="149"/>
      <c r="W10" s="153"/>
      <c r="X10" s="124">
        <f aca="true" t="shared" si="25" ref="X10:Y14">V10</f>
        <v>0</v>
      </c>
      <c r="Y10" s="124">
        <f t="shared" si="25"/>
        <v>0</v>
      </c>
      <c r="Z10" s="149"/>
      <c r="AA10" s="153"/>
      <c r="AB10" s="124">
        <f t="shared" si="6"/>
        <v>0</v>
      </c>
      <c r="AC10" s="124">
        <f t="shared" si="7"/>
        <v>0</v>
      </c>
      <c r="AD10" s="160"/>
      <c r="AE10" s="153"/>
      <c r="AF10" s="124">
        <f>AD10</f>
        <v>0</v>
      </c>
      <c r="AG10" s="124">
        <f>AE10</f>
        <v>0</v>
      </c>
      <c r="AH10" s="149"/>
      <c r="AI10" s="153"/>
      <c r="AJ10" s="124">
        <f t="shared" si="9"/>
        <v>0</v>
      </c>
      <c r="AK10" s="124">
        <f t="shared" si="10"/>
        <v>0</v>
      </c>
      <c r="AL10" s="160"/>
      <c r="AM10" s="153"/>
      <c r="AN10" s="124">
        <f>AL10</f>
        <v>0</v>
      </c>
      <c r="AO10" s="124">
        <f>AM10</f>
        <v>0</v>
      </c>
      <c r="AP10" s="160"/>
      <c r="AQ10" s="153"/>
      <c r="AR10" s="124">
        <f aca="true" t="shared" si="26" ref="AR10:AS14">AP10</f>
        <v>0</v>
      </c>
      <c r="AS10" s="124">
        <f t="shared" si="26"/>
        <v>0</v>
      </c>
      <c r="AT10" s="160"/>
      <c r="AU10" s="153"/>
      <c r="AV10" s="124">
        <f aca="true" t="shared" si="27" ref="AV10:AW14">AT10</f>
        <v>0</v>
      </c>
      <c r="AW10" s="124">
        <f t="shared" si="27"/>
        <v>0</v>
      </c>
      <c r="AX10" s="553"/>
      <c r="AY10" s="143"/>
      <c r="AZ10" s="143">
        <f t="shared" si="12"/>
        <v>0</v>
      </c>
      <c r="BA10" s="143">
        <f t="shared" si="13"/>
        <v>0</v>
      </c>
      <c r="BB10" s="149"/>
      <c r="BC10" s="153"/>
      <c r="BD10" s="124">
        <f t="shared" si="14"/>
        <v>0</v>
      </c>
      <c r="BE10" s="124">
        <f t="shared" si="15"/>
        <v>0</v>
      </c>
      <c r="BF10" s="561"/>
      <c r="BG10" s="562"/>
      <c r="BH10" s="124">
        <f t="shared" si="16"/>
        <v>0</v>
      </c>
      <c r="BI10" s="124">
        <f t="shared" si="17"/>
        <v>0</v>
      </c>
      <c r="BJ10" s="149"/>
      <c r="BK10" s="153"/>
      <c r="BL10" s="124">
        <f>BJ10</f>
        <v>0</v>
      </c>
      <c r="BM10" s="124">
        <f>BK10</f>
        <v>0</v>
      </c>
      <c r="BN10" s="149"/>
      <c r="BO10" s="153"/>
      <c r="BP10" s="124">
        <f>BN10</f>
        <v>0</v>
      </c>
      <c r="BQ10" s="124">
        <f>BO10</f>
        <v>0</v>
      </c>
      <c r="BR10" s="149"/>
      <c r="BS10" s="153"/>
      <c r="BT10" s="124">
        <f aca="true" t="shared" si="28" ref="BT10:BU14">BR10</f>
        <v>0</v>
      </c>
      <c r="BU10" s="124">
        <f t="shared" si="28"/>
        <v>0</v>
      </c>
      <c r="BV10" s="554"/>
      <c r="BW10" s="124"/>
      <c r="BX10" s="124">
        <f t="shared" si="20"/>
        <v>0</v>
      </c>
      <c r="BY10" s="124">
        <f t="shared" si="21"/>
        <v>0</v>
      </c>
      <c r="BZ10" s="123"/>
      <c r="CA10" s="124"/>
      <c r="CB10" s="257">
        <f aca="true" t="shared" si="29" ref="CB10:CC14">BZ10</f>
        <v>0</v>
      </c>
      <c r="CC10" s="257">
        <f t="shared" si="29"/>
        <v>0</v>
      </c>
      <c r="CD10" s="555"/>
      <c r="CE10" s="145"/>
      <c r="CF10" s="145">
        <f>CD10</f>
        <v>0</v>
      </c>
      <c r="CG10" s="145">
        <f>CE10</f>
        <v>0</v>
      </c>
      <c r="CH10" s="146"/>
      <c r="CI10" s="147"/>
      <c r="CJ10" s="147">
        <f t="shared" si="23"/>
        <v>0</v>
      </c>
      <c r="CK10" s="147">
        <f t="shared" si="24"/>
        <v>0</v>
      </c>
      <c r="CL10" s="149"/>
      <c r="CM10" s="153"/>
      <c r="CN10" s="124">
        <f>CL10</f>
        <v>0</v>
      </c>
      <c r="CO10" s="124">
        <f>CM10</f>
        <v>0</v>
      </c>
      <c r="CP10" s="149">
        <f t="shared" si="0"/>
        <v>0</v>
      </c>
      <c r="CQ10" s="160">
        <f t="shared" si="1"/>
        <v>0</v>
      </c>
      <c r="CR10" s="160">
        <f t="shared" si="1"/>
        <v>0</v>
      </c>
      <c r="CS10" s="161">
        <f t="shared" si="1"/>
        <v>0</v>
      </c>
      <c r="CT10" s="149"/>
      <c r="CU10" s="153"/>
      <c r="CV10" s="147">
        <f>CT10</f>
        <v>0</v>
      </c>
      <c r="CW10" s="147">
        <f>CU10</f>
        <v>0</v>
      </c>
      <c r="CX10" s="149">
        <f t="shared" si="2"/>
        <v>0</v>
      </c>
      <c r="CY10" s="149">
        <f t="shared" si="3"/>
        <v>0</v>
      </c>
      <c r="CZ10" s="149">
        <f t="shared" si="3"/>
        <v>0</v>
      </c>
      <c r="DA10" s="150">
        <f t="shared" si="3"/>
        <v>0</v>
      </c>
    </row>
    <row r="11" spans="1:105" s="202" customFormat="1" ht="12.75">
      <c r="A11" s="221" t="s">
        <v>65</v>
      </c>
      <c r="B11" s="435"/>
      <c r="C11" s="137"/>
      <c r="D11" s="137">
        <f>B11</f>
        <v>0</v>
      </c>
      <c r="E11" s="137">
        <f>C11</f>
        <v>0</v>
      </c>
      <c r="F11" s="123"/>
      <c r="G11" s="124"/>
      <c r="H11" s="124">
        <f>F11</f>
        <v>0</v>
      </c>
      <c r="I11" s="124">
        <f>G11</f>
        <v>0</v>
      </c>
      <c r="J11" s="123"/>
      <c r="K11" s="124"/>
      <c r="L11" s="124">
        <f>J11</f>
        <v>0</v>
      </c>
      <c r="M11" s="124">
        <f>K11</f>
        <v>0</v>
      </c>
      <c r="N11" s="123">
        <v>-1744</v>
      </c>
      <c r="O11" s="124">
        <v>-1254</v>
      </c>
      <c r="P11" s="124">
        <v>-2604</v>
      </c>
      <c r="Q11" s="124">
        <v>-2672</v>
      </c>
      <c r="R11" s="123"/>
      <c r="S11" s="124"/>
      <c r="T11" s="124">
        <f>R11</f>
        <v>0</v>
      </c>
      <c r="U11" s="124">
        <f>S11</f>
        <v>0</v>
      </c>
      <c r="V11" s="123"/>
      <c r="W11" s="124"/>
      <c r="X11" s="124">
        <f t="shared" si="25"/>
        <v>0</v>
      </c>
      <c r="Y11" s="124">
        <f t="shared" si="25"/>
        <v>0</v>
      </c>
      <c r="Z11" s="123"/>
      <c r="AA11" s="124"/>
      <c r="AB11" s="124">
        <f t="shared" si="6"/>
        <v>0</v>
      </c>
      <c r="AC11" s="124">
        <f t="shared" si="7"/>
        <v>0</v>
      </c>
      <c r="AD11" s="159"/>
      <c r="AE11" s="124"/>
      <c r="AF11" s="124">
        <f>AD11</f>
        <v>0</v>
      </c>
      <c r="AG11" s="124">
        <f>AE11</f>
        <v>0</v>
      </c>
      <c r="AH11" s="123"/>
      <c r="AI11" s="124"/>
      <c r="AJ11" s="124">
        <f t="shared" si="9"/>
        <v>0</v>
      </c>
      <c r="AK11" s="124">
        <f t="shared" si="10"/>
        <v>0</v>
      </c>
      <c r="AL11" s="159"/>
      <c r="AM11" s="124"/>
      <c r="AN11" s="124">
        <f>AL11</f>
        <v>0</v>
      </c>
      <c r="AO11" s="124">
        <f>AM11</f>
        <v>0</v>
      </c>
      <c r="AP11" s="159"/>
      <c r="AQ11" s="124"/>
      <c r="AR11" s="124">
        <f t="shared" si="26"/>
        <v>0</v>
      </c>
      <c r="AS11" s="124">
        <f t="shared" si="26"/>
        <v>0</v>
      </c>
      <c r="AT11" s="159"/>
      <c r="AU11" s="124"/>
      <c r="AV11" s="124">
        <f t="shared" si="27"/>
        <v>0</v>
      </c>
      <c r="AW11" s="124">
        <f t="shared" si="27"/>
        <v>0</v>
      </c>
      <c r="AX11" s="159"/>
      <c r="AY11" s="124"/>
      <c r="AZ11" s="143">
        <f t="shared" si="12"/>
        <v>0</v>
      </c>
      <c r="BA11" s="143">
        <f t="shared" si="13"/>
        <v>0</v>
      </c>
      <c r="BB11" s="123"/>
      <c r="BC11" s="124"/>
      <c r="BD11" s="124">
        <f t="shared" si="14"/>
        <v>0</v>
      </c>
      <c r="BE11" s="124">
        <f t="shared" si="15"/>
        <v>0</v>
      </c>
      <c r="BF11" s="159"/>
      <c r="BG11" s="124"/>
      <c r="BH11" s="124">
        <f t="shared" si="16"/>
        <v>0</v>
      </c>
      <c r="BI11" s="124">
        <f t="shared" si="17"/>
        <v>0</v>
      </c>
      <c r="BJ11" s="123"/>
      <c r="BK11" s="124"/>
      <c r="BL11" s="124">
        <f>BJ11</f>
        <v>0</v>
      </c>
      <c r="BM11" s="124">
        <f>BK11</f>
        <v>0</v>
      </c>
      <c r="BN11" s="123"/>
      <c r="BO11" s="124"/>
      <c r="BP11" s="124">
        <f>BN11</f>
        <v>0</v>
      </c>
      <c r="BQ11" s="124">
        <f>BO11</f>
        <v>0</v>
      </c>
      <c r="BR11" s="123"/>
      <c r="BS11" s="124"/>
      <c r="BT11" s="124">
        <f t="shared" si="28"/>
        <v>0</v>
      </c>
      <c r="BU11" s="124">
        <f t="shared" si="28"/>
        <v>0</v>
      </c>
      <c r="BV11" s="554"/>
      <c r="BW11" s="124"/>
      <c r="BX11" s="124">
        <f t="shared" si="20"/>
        <v>0</v>
      </c>
      <c r="BY11" s="124">
        <f t="shared" si="21"/>
        <v>0</v>
      </c>
      <c r="BZ11" s="123"/>
      <c r="CA11" s="124"/>
      <c r="CB11" s="257">
        <f t="shared" si="29"/>
        <v>0</v>
      </c>
      <c r="CC11" s="257">
        <f t="shared" si="29"/>
        <v>0</v>
      </c>
      <c r="CD11" s="555"/>
      <c r="CE11" s="145"/>
      <c r="CF11" s="145">
        <f>CD11</f>
        <v>0</v>
      </c>
      <c r="CG11" s="145">
        <f>CE11</f>
        <v>0</v>
      </c>
      <c r="CH11" s="146"/>
      <c r="CI11" s="147"/>
      <c r="CJ11" s="147">
        <f t="shared" si="23"/>
        <v>0</v>
      </c>
      <c r="CK11" s="147">
        <f t="shared" si="24"/>
        <v>0</v>
      </c>
      <c r="CL11" s="123">
        <v>992</v>
      </c>
      <c r="CM11" s="124">
        <v>1105</v>
      </c>
      <c r="CN11" s="124">
        <v>2116</v>
      </c>
      <c r="CO11" s="124">
        <v>2278</v>
      </c>
      <c r="CP11" s="149">
        <f t="shared" si="0"/>
        <v>-752</v>
      </c>
      <c r="CQ11" s="160">
        <f t="shared" si="1"/>
        <v>-149</v>
      </c>
      <c r="CR11" s="160">
        <f t="shared" si="1"/>
        <v>-488</v>
      </c>
      <c r="CS11" s="161">
        <f t="shared" si="1"/>
        <v>-394</v>
      </c>
      <c r="CT11" s="146"/>
      <c r="CU11" s="147"/>
      <c r="CV11" s="147">
        <f>CT11</f>
        <v>0</v>
      </c>
      <c r="CW11" s="147">
        <f>CU11</f>
        <v>0</v>
      </c>
      <c r="CX11" s="149">
        <f t="shared" si="2"/>
        <v>-752</v>
      </c>
      <c r="CY11" s="149">
        <f t="shared" si="3"/>
        <v>-149</v>
      </c>
      <c r="CZ11" s="149">
        <f t="shared" si="3"/>
        <v>-488</v>
      </c>
      <c r="DA11" s="150">
        <f t="shared" si="3"/>
        <v>-394</v>
      </c>
    </row>
    <row r="12" spans="1:105" s="559" customFormat="1" ht="12.75">
      <c r="A12" s="222" t="s">
        <v>66</v>
      </c>
      <c r="B12" s="113">
        <f aca="true" t="shared" si="30" ref="B12:M12">B9</f>
        <v>1053279</v>
      </c>
      <c r="C12" s="113">
        <f t="shared" si="30"/>
        <v>846882</v>
      </c>
      <c r="D12" s="113">
        <f t="shared" si="30"/>
        <v>1846515</v>
      </c>
      <c r="E12" s="113">
        <f t="shared" si="30"/>
        <v>1434132</v>
      </c>
      <c r="F12" s="113">
        <f t="shared" si="30"/>
        <v>9824</v>
      </c>
      <c r="G12" s="113">
        <f t="shared" si="30"/>
        <v>9723</v>
      </c>
      <c r="H12" s="153">
        <f t="shared" si="30"/>
        <v>18375</v>
      </c>
      <c r="I12" s="153">
        <f t="shared" si="30"/>
        <v>16196</v>
      </c>
      <c r="J12" s="113">
        <f t="shared" si="30"/>
        <v>53734</v>
      </c>
      <c r="K12" s="113">
        <f t="shared" si="30"/>
        <v>80955</v>
      </c>
      <c r="L12" s="153">
        <f t="shared" si="30"/>
        <v>89694</v>
      </c>
      <c r="M12" s="153">
        <f t="shared" si="30"/>
        <v>137553</v>
      </c>
      <c r="N12" s="113">
        <f>N9+N11</f>
        <v>872568</v>
      </c>
      <c r="O12" s="113">
        <f>O9+O11</f>
        <v>651608</v>
      </c>
      <c r="P12" s="153">
        <f>P9+P11</f>
        <v>1440286</v>
      </c>
      <c r="Q12" s="153">
        <f>Q9+Q11</f>
        <v>1117691</v>
      </c>
      <c r="R12" s="113">
        <f aca="true" t="shared" si="31" ref="R12:W12">R9</f>
        <v>0</v>
      </c>
      <c r="S12" s="113">
        <f t="shared" si="31"/>
        <v>0</v>
      </c>
      <c r="T12" s="113">
        <f t="shared" si="31"/>
        <v>0</v>
      </c>
      <c r="U12" s="113">
        <f t="shared" si="31"/>
        <v>0</v>
      </c>
      <c r="V12" s="113">
        <f t="shared" si="31"/>
        <v>637805</v>
      </c>
      <c r="W12" s="113">
        <f t="shared" si="31"/>
        <v>487708</v>
      </c>
      <c r="X12" s="153">
        <f t="shared" si="25"/>
        <v>637805</v>
      </c>
      <c r="Y12" s="153">
        <f>Y9</f>
        <v>715567</v>
      </c>
      <c r="Z12" s="113">
        <f>Z9</f>
        <v>106027</v>
      </c>
      <c r="AA12" s="113">
        <f>AA9</f>
        <v>281881</v>
      </c>
      <c r="AB12" s="153">
        <f t="shared" si="6"/>
        <v>106027</v>
      </c>
      <c r="AC12" s="153">
        <f t="shared" si="7"/>
        <v>281881</v>
      </c>
      <c r="AD12" s="152">
        <f aca="true" t="shared" si="32" ref="AD12:AI12">AD9</f>
        <v>182902</v>
      </c>
      <c r="AE12" s="113">
        <f t="shared" si="32"/>
        <v>116542</v>
      </c>
      <c r="AF12" s="153">
        <f t="shared" si="32"/>
        <v>279875</v>
      </c>
      <c r="AG12" s="153">
        <f t="shared" si="32"/>
        <v>183331</v>
      </c>
      <c r="AH12" s="113">
        <f t="shared" si="32"/>
        <v>554813</v>
      </c>
      <c r="AI12" s="113">
        <f t="shared" si="32"/>
        <v>422470</v>
      </c>
      <c r="AJ12" s="153">
        <f t="shared" si="9"/>
        <v>554813</v>
      </c>
      <c r="AK12" s="153">
        <f t="shared" si="10"/>
        <v>422470</v>
      </c>
      <c r="AL12" s="152">
        <f aca="true" t="shared" si="33" ref="AL12:AQ12">AL9</f>
        <v>139702</v>
      </c>
      <c r="AM12" s="113">
        <f t="shared" si="33"/>
        <v>105439</v>
      </c>
      <c r="AN12" s="153">
        <f t="shared" si="33"/>
        <v>211379</v>
      </c>
      <c r="AO12" s="153">
        <f t="shared" si="33"/>
        <v>170930</v>
      </c>
      <c r="AP12" s="113">
        <f t="shared" si="33"/>
        <v>3655428</v>
      </c>
      <c r="AQ12" s="113">
        <f t="shared" si="33"/>
        <v>2636587</v>
      </c>
      <c r="AR12" s="153">
        <f t="shared" si="26"/>
        <v>3655428</v>
      </c>
      <c r="AS12" s="153">
        <f t="shared" si="26"/>
        <v>2636587</v>
      </c>
      <c r="AT12" s="113">
        <f>AT9</f>
        <v>3945104</v>
      </c>
      <c r="AU12" s="113">
        <f>AU9</f>
        <v>3950915</v>
      </c>
      <c r="AV12" s="153">
        <f t="shared" si="27"/>
        <v>3945104</v>
      </c>
      <c r="AW12" s="153">
        <f t="shared" si="27"/>
        <v>3950915</v>
      </c>
      <c r="AX12" s="113">
        <f>AX9</f>
        <v>0</v>
      </c>
      <c r="AY12" s="113">
        <f>AY9</f>
        <v>0</v>
      </c>
      <c r="AZ12" s="1053">
        <f t="shared" si="12"/>
        <v>0</v>
      </c>
      <c r="BA12" s="1053">
        <f t="shared" si="13"/>
        <v>0</v>
      </c>
      <c r="BB12" s="113">
        <f>BB9</f>
        <v>355060</v>
      </c>
      <c r="BC12" s="113">
        <f>BC9</f>
        <v>261008</v>
      </c>
      <c r="BD12" s="153">
        <f t="shared" si="14"/>
        <v>355060</v>
      </c>
      <c r="BE12" s="153">
        <f t="shared" si="15"/>
        <v>261008</v>
      </c>
      <c r="BF12" s="113">
        <f>BF9</f>
        <v>1167181</v>
      </c>
      <c r="BG12" s="113">
        <f>BG9</f>
        <v>949531</v>
      </c>
      <c r="BH12" s="153">
        <f t="shared" si="16"/>
        <v>1167181</v>
      </c>
      <c r="BI12" s="153">
        <f t="shared" si="17"/>
        <v>949531</v>
      </c>
      <c r="BJ12" s="149">
        <f>BJ9</f>
        <v>2512443</v>
      </c>
      <c r="BK12" s="149">
        <f>BK9</f>
        <v>2237604</v>
      </c>
      <c r="BL12" s="149">
        <f>BL9</f>
        <v>4096393</v>
      </c>
      <c r="BM12" s="149">
        <f>BM9</f>
        <v>3688472</v>
      </c>
      <c r="BN12" s="149"/>
      <c r="BO12" s="149">
        <f aca="true" t="shared" si="34" ref="BO12:BU12">BO9</f>
        <v>580543</v>
      </c>
      <c r="BP12" s="153">
        <f t="shared" si="34"/>
        <v>1152370</v>
      </c>
      <c r="BQ12" s="153">
        <f t="shared" si="34"/>
        <v>972074</v>
      </c>
      <c r="BR12" s="149">
        <f t="shared" si="34"/>
        <v>425309</v>
      </c>
      <c r="BS12" s="149">
        <f t="shared" si="34"/>
        <v>440642</v>
      </c>
      <c r="BT12" s="149">
        <f t="shared" si="34"/>
        <v>801820</v>
      </c>
      <c r="BU12" s="149">
        <f t="shared" si="34"/>
        <v>758573</v>
      </c>
      <c r="BV12" s="149"/>
      <c r="BW12" s="160"/>
      <c r="BX12" s="153">
        <f t="shared" si="20"/>
        <v>0</v>
      </c>
      <c r="BY12" s="153">
        <f t="shared" si="21"/>
        <v>0</v>
      </c>
      <c r="BZ12" s="557">
        <f aca="true" t="shared" si="35" ref="BZ12:CI12">BZ9</f>
        <v>4082329</v>
      </c>
      <c r="CA12" s="229">
        <f t="shared" si="35"/>
        <v>3192428</v>
      </c>
      <c r="CB12" s="229">
        <f t="shared" si="35"/>
        <v>6576049</v>
      </c>
      <c r="CC12" s="229">
        <f t="shared" si="35"/>
        <v>5151350</v>
      </c>
      <c r="CD12" s="557">
        <f t="shared" si="35"/>
        <v>274580</v>
      </c>
      <c r="CE12" s="229">
        <f t="shared" si="35"/>
        <v>270866</v>
      </c>
      <c r="CF12" s="229">
        <f t="shared" si="35"/>
        <v>438532</v>
      </c>
      <c r="CG12" s="229">
        <f t="shared" si="35"/>
        <v>398187</v>
      </c>
      <c r="CH12" s="557">
        <f t="shared" si="35"/>
        <v>390962</v>
      </c>
      <c r="CI12" s="557">
        <f t="shared" si="35"/>
        <v>378104</v>
      </c>
      <c r="CJ12" s="1054">
        <f t="shared" si="23"/>
        <v>390962</v>
      </c>
      <c r="CK12" s="1054">
        <f t="shared" si="24"/>
        <v>378104</v>
      </c>
      <c r="CL12" s="557">
        <f>CL9-CL11</f>
        <v>1708747</v>
      </c>
      <c r="CM12" s="557">
        <f>CM9-CM11</f>
        <v>1250364</v>
      </c>
      <c r="CN12" s="557">
        <f>CN9-CN11</f>
        <v>2943970</v>
      </c>
      <c r="CO12" s="557">
        <f>CO9-CO11</f>
        <v>1922976</v>
      </c>
      <c r="CP12" s="149">
        <f t="shared" si="0"/>
        <v>22127797</v>
      </c>
      <c r="CQ12" s="160">
        <f t="shared" si="1"/>
        <v>19151800</v>
      </c>
      <c r="CR12" s="160">
        <f t="shared" si="1"/>
        <v>30707638</v>
      </c>
      <c r="CS12" s="161">
        <f t="shared" si="1"/>
        <v>25547528</v>
      </c>
      <c r="CT12" s="558">
        <f>CT9</f>
        <v>47500737</v>
      </c>
      <c r="CU12" s="558">
        <f>CU9</f>
        <v>45243662</v>
      </c>
      <c r="CV12" s="558">
        <f>CV9</f>
        <v>86136009</v>
      </c>
      <c r="CW12" s="558">
        <f>CW9</f>
        <v>81255584</v>
      </c>
      <c r="CX12" s="149">
        <f t="shared" si="2"/>
        <v>69628534</v>
      </c>
      <c r="CY12" s="149">
        <f t="shared" si="3"/>
        <v>64395462</v>
      </c>
      <c r="CZ12" s="149">
        <f t="shared" si="3"/>
        <v>116843647</v>
      </c>
      <c r="DA12" s="150">
        <f t="shared" si="3"/>
        <v>106803112</v>
      </c>
    </row>
    <row r="13" spans="1:105" s="202" customFormat="1" ht="12.75">
      <c r="A13" s="222" t="s">
        <v>67</v>
      </c>
      <c r="B13" s="435"/>
      <c r="C13" s="137"/>
      <c r="D13" s="137">
        <f>B13</f>
        <v>0</v>
      </c>
      <c r="E13" s="137">
        <f>C13</f>
        <v>0</v>
      </c>
      <c r="F13" s="123"/>
      <c r="G13" s="124"/>
      <c r="H13" s="124">
        <f>F13</f>
        <v>0</v>
      </c>
      <c r="I13" s="124">
        <f>G13</f>
        <v>0</v>
      </c>
      <c r="J13" s="123"/>
      <c r="K13" s="124"/>
      <c r="L13" s="124">
        <f>J13</f>
        <v>0</v>
      </c>
      <c r="M13" s="124">
        <f>K13</f>
        <v>0</v>
      </c>
      <c r="N13" s="123"/>
      <c r="O13" s="124"/>
      <c r="P13" s="124"/>
      <c r="Q13" s="124"/>
      <c r="R13" s="123"/>
      <c r="S13" s="124"/>
      <c r="T13" s="124">
        <f>R13</f>
        <v>0</v>
      </c>
      <c r="U13" s="124">
        <f>S13</f>
        <v>0</v>
      </c>
      <c r="V13" s="123"/>
      <c r="W13" s="124"/>
      <c r="X13" s="124">
        <f t="shared" si="25"/>
        <v>0</v>
      </c>
      <c r="Y13" s="124">
        <f t="shared" si="25"/>
        <v>0</v>
      </c>
      <c r="Z13" s="123"/>
      <c r="AA13" s="124"/>
      <c r="AB13" s="124">
        <f t="shared" si="6"/>
        <v>0</v>
      </c>
      <c r="AC13" s="124">
        <f t="shared" si="7"/>
        <v>0</v>
      </c>
      <c r="AD13" s="159"/>
      <c r="AE13" s="124"/>
      <c r="AF13" s="124">
        <f>AD13</f>
        <v>0</v>
      </c>
      <c r="AG13" s="124">
        <f>AE13</f>
        <v>0</v>
      </c>
      <c r="AH13" s="123"/>
      <c r="AI13" s="124"/>
      <c r="AJ13" s="124">
        <f t="shared" si="9"/>
        <v>0</v>
      </c>
      <c r="AK13" s="124">
        <f t="shared" si="10"/>
        <v>0</v>
      </c>
      <c r="AL13" s="159"/>
      <c r="AM13" s="124"/>
      <c r="AN13" s="124">
        <f>AL13</f>
        <v>0</v>
      </c>
      <c r="AO13" s="124">
        <f>AM13</f>
        <v>0</v>
      </c>
      <c r="AP13" s="159"/>
      <c r="AQ13" s="124"/>
      <c r="AR13" s="124">
        <f t="shared" si="26"/>
        <v>0</v>
      </c>
      <c r="AS13" s="124">
        <f t="shared" si="26"/>
        <v>0</v>
      </c>
      <c r="AT13" s="159"/>
      <c r="AU13" s="124"/>
      <c r="AV13" s="124">
        <f t="shared" si="27"/>
        <v>0</v>
      </c>
      <c r="AW13" s="124">
        <f t="shared" si="27"/>
        <v>0</v>
      </c>
      <c r="AX13" s="159"/>
      <c r="AY13" s="124"/>
      <c r="AZ13" s="143">
        <f t="shared" si="12"/>
        <v>0</v>
      </c>
      <c r="BA13" s="143">
        <f t="shared" si="13"/>
        <v>0</v>
      </c>
      <c r="BB13" s="123"/>
      <c r="BC13" s="124"/>
      <c r="BD13" s="124">
        <f t="shared" si="14"/>
        <v>0</v>
      </c>
      <c r="BE13" s="124">
        <f t="shared" si="15"/>
        <v>0</v>
      </c>
      <c r="BF13" s="159"/>
      <c r="BG13" s="124"/>
      <c r="BH13" s="124">
        <f t="shared" si="16"/>
        <v>0</v>
      </c>
      <c r="BI13" s="124">
        <f t="shared" si="17"/>
        <v>0</v>
      </c>
      <c r="BJ13" s="123"/>
      <c r="BK13" s="124"/>
      <c r="BL13" s="124">
        <f>BJ13</f>
        <v>0</v>
      </c>
      <c r="BM13" s="124">
        <f>BK13</f>
        <v>0</v>
      </c>
      <c r="BN13" s="123"/>
      <c r="BO13" s="124"/>
      <c r="BP13" s="124">
        <f>BN13</f>
        <v>0</v>
      </c>
      <c r="BQ13" s="124">
        <f>BO13</f>
        <v>0</v>
      </c>
      <c r="BR13" s="123"/>
      <c r="BS13" s="124"/>
      <c r="BT13" s="124">
        <f t="shared" si="28"/>
        <v>0</v>
      </c>
      <c r="BU13" s="124">
        <f t="shared" si="28"/>
        <v>0</v>
      </c>
      <c r="BV13" s="554"/>
      <c r="BW13" s="124"/>
      <c r="BX13" s="124">
        <f t="shared" si="20"/>
        <v>0</v>
      </c>
      <c r="BY13" s="124">
        <f t="shared" si="21"/>
        <v>0</v>
      </c>
      <c r="BZ13" s="123"/>
      <c r="CA13" s="124"/>
      <c r="CB13" s="257">
        <f t="shared" si="29"/>
        <v>0</v>
      </c>
      <c r="CC13" s="257">
        <f t="shared" si="29"/>
        <v>0</v>
      </c>
      <c r="CD13" s="555"/>
      <c r="CE13" s="145"/>
      <c r="CF13" s="145">
        <f>CD13</f>
        <v>0</v>
      </c>
      <c r="CG13" s="145">
        <f>CE13</f>
        <v>0</v>
      </c>
      <c r="CH13" s="146"/>
      <c r="CI13" s="147"/>
      <c r="CJ13" s="147">
        <f t="shared" si="23"/>
        <v>0</v>
      </c>
      <c r="CK13" s="147">
        <f t="shared" si="24"/>
        <v>0</v>
      </c>
      <c r="CL13" s="123"/>
      <c r="CM13" s="124"/>
      <c r="CN13" s="124"/>
      <c r="CO13" s="124"/>
      <c r="CP13" s="149">
        <f t="shared" si="0"/>
        <v>0</v>
      </c>
      <c r="CQ13" s="160">
        <f t="shared" si="1"/>
        <v>0</v>
      </c>
      <c r="CR13" s="160">
        <f t="shared" si="1"/>
        <v>0</v>
      </c>
      <c r="CS13" s="161">
        <f t="shared" si="1"/>
        <v>0</v>
      </c>
      <c r="CT13" s="146"/>
      <c r="CU13" s="147"/>
      <c r="CV13" s="147">
        <f>CT13</f>
        <v>0</v>
      </c>
      <c r="CW13" s="147">
        <f>CU13</f>
        <v>0</v>
      </c>
      <c r="CX13" s="149">
        <f t="shared" si="2"/>
        <v>0</v>
      </c>
      <c r="CY13" s="149">
        <f t="shared" si="3"/>
        <v>0</v>
      </c>
      <c r="CZ13" s="149">
        <f t="shared" si="3"/>
        <v>0</v>
      </c>
      <c r="DA13" s="150">
        <f t="shared" si="3"/>
        <v>0</v>
      </c>
    </row>
    <row r="14" spans="1:105" s="202" customFormat="1" ht="12.75">
      <c r="A14" s="222" t="s">
        <v>68</v>
      </c>
      <c r="B14" s="435"/>
      <c r="C14" s="137"/>
      <c r="D14" s="137">
        <f>B14</f>
        <v>0</v>
      </c>
      <c r="E14" s="137">
        <f>C14</f>
        <v>0</v>
      </c>
      <c r="F14" s="123"/>
      <c r="G14" s="124"/>
      <c r="H14" s="124">
        <f>F14</f>
        <v>0</v>
      </c>
      <c r="I14" s="124">
        <f>G14</f>
        <v>0</v>
      </c>
      <c r="J14" s="123"/>
      <c r="K14" s="124"/>
      <c r="L14" s="124">
        <f>J14</f>
        <v>0</v>
      </c>
      <c r="M14" s="124">
        <f>K14</f>
        <v>0</v>
      </c>
      <c r="N14" s="123"/>
      <c r="O14" s="124"/>
      <c r="P14" s="124">
        <f>N14</f>
        <v>0</v>
      </c>
      <c r="Q14" s="124">
        <f>O14</f>
        <v>0</v>
      </c>
      <c r="R14" s="123"/>
      <c r="S14" s="124"/>
      <c r="T14" s="124">
        <f>R14</f>
        <v>0</v>
      </c>
      <c r="U14" s="124">
        <f>S14</f>
        <v>0</v>
      </c>
      <c r="V14" s="123"/>
      <c r="W14" s="124"/>
      <c r="X14" s="124">
        <f t="shared" si="25"/>
        <v>0</v>
      </c>
      <c r="Y14" s="124">
        <f t="shared" si="25"/>
        <v>0</v>
      </c>
      <c r="Z14" s="123"/>
      <c r="AA14" s="124"/>
      <c r="AB14" s="124">
        <f t="shared" si="6"/>
        <v>0</v>
      </c>
      <c r="AC14" s="124">
        <f t="shared" si="7"/>
        <v>0</v>
      </c>
      <c r="AD14" s="159"/>
      <c r="AE14" s="124"/>
      <c r="AF14" s="124">
        <f>AD14</f>
        <v>0</v>
      </c>
      <c r="AG14" s="124">
        <f>AE14</f>
        <v>0</v>
      </c>
      <c r="AH14" s="123"/>
      <c r="AI14" s="124"/>
      <c r="AJ14" s="124">
        <f t="shared" si="9"/>
        <v>0</v>
      </c>
      <c r="AK14" s="124">
        <f t="shared" si="10"/>
        <v>0</v>
      </c>
      <c r="AL14" s="159"/>
      <c r="AM14" s="124"/>
      <c r="AN14" s="124">
        <f>AL14</f>
        <v>0</v>
      </c>
      <c r="AO14" s="124">
        <f>AM14</f>
        <v>0</v>
      </c>
      <c r="AP14" s="159"/>
      <c r="AQ14" s="124"/>
      <c r="AR14" s="124">
        <f t="shared" si="26"/>
        <v>0</v>
      </c>
      <c r="AS14" s="124">
        <f t="shared" si="26"/>
        <v>0</v>
      </c>
      <c r="AT14" s="159"/>
      <c r="AU14" s="124"/>
      <c r="AV14" s="124">
        <f t="shared" si="27"/>
        <v>0</v>
      </c>
      <c r="AW14" s="124">
        <f t="shared" si="27"/>
        <v>0</v>
      </c>
      <c r="AX14" s="159"/>
      <c r="AY14" s="124"/>
      <c r="AZ14" s="143">
        <f t="shared" si="12"/>
        <v>0</v>
      </c>
      <c r="BA14" s="143">
        <f t="shared" si="13"/>
        <v>0</v>
      </c>
      <c r="BB14" s="123"/>
      <c r="BC14" s="124"/>
      <c r="BD14" s="124">
        <f t="shared" si="14"/>
        <v>0</v>
      </c>
      <c r="BE14" s="124">
        <f t="shared" si="15"/>
        <v>0</v>
      </c>
      <c r="BF14" s="159"/>
      <c r="BG14" s="124"/>
      <c r="BH14" s="124">
        <f t="shared" si="16"/>
        <v>0</v>
      </c>
      <c r="BI14" s="124">
        <f t="shared" si="17"/>
        <v>0</v>
      </c>
      <c r="BJ14" s="123"/>
      <c r="BK14" s="124"/>
      <c r="BL14" s="124">
        <f>BJ14</f>
        <v>0</v>
      </c>
      <c r="BM14" s="124">
        <f>BK14</f>
        <v>0</v>
      </c>
      <c r="BN14" s="123"/>
      <c r="BO14" s="124"/>
      <c r="BP14" s="124">
        <f>BN14</f>
        <v>0</v>
      </c>
      <c r="BQ14" s="124">
        <f>BO14</f>
        <v>0</v>
      </c>
      <c r="BR14" s="123"/>
      <c r="BS14" s="124"/>
      <c r="BT14" s="124">
        <f t="shared" si="28"/>
        <v>0</v>
      </c>
      <c r="BU14" s="124">
        <f t="shared" si="28"/>
        <v>0</v>
      </c>
      <c r="BV14" s="554"/>
      <c r="BW14" s="124"/>
      <c r="BX14" s="124">
        <f t="shared" si="20"/>
        <v>0</v>
      </c>
      <c r="BY14" s="124">
        <f t="shared" si="21"/>
        <v>0</v>
      </c>
      <c r="BZ14" s="123"/>
      <c r="CA14" s="124"/>
      <c r="CB14" s="257">
        <f t="shared" si="29"/>
        <v>0</v>
      </c>
      <c r="CC14" s="257">
        <f t="shared" si="29"/>
        <v>0</v>
      </c>
      <c r="CD14" s="555"/>
      <c r="CE14" s="145"/>
      <c r="CF14" s="145">
        <f>CD14</f>
        <v>0</v>
      </c>
      <c r="CG14" s="145">
        <f>CE14</f>
        <v>0</v>
      </c>
      <c r="CH14" s="146"/>
      <c r="CI14" s="147"/>
      <c r="CJ14" s="147">
        <f t="shared" si="23"/>
        <v>0</v>
      </c>
      <c r="CK14" s="147">
        <f t="shared" si="24"/>
        <v>0</v>
      </c>
      <c r="CL14" s="123"/>
      <c r="CM14" s="124"/>
      <c r="CN14" s="124"/>
      <c r="CO14" s="124"/>
      <c r="CP14" s="149">
        <f t="shared" si="0"/>
        <v>0</v>
      </c>
      <c r="CQ14" s="160">
        <f t="shared" si="1"/>
        <v>0</v>
      </c>
      <c r="CR14" s="160">
        <f t="shared" si="1"/>
        <v>0</v>
      </c>
      <c r="CS14" s="161">
        <f t="shared" si="1"/>
        <v>0</v>
      </c>
      <c r="CT14" s="146"/>
      <c r="CU14" s="147"/>
      <c r="CV14" s="147">
        <f>CT14</f>
        <v>0</v>
      </c>
      <c r="CW14" s="147">
        <f>CU14</f>
        <v>0</v>
      </c>
      <c r="CX14" s="149">
        <f t="shared" si="2"/>
        <v>0</v>
      </c>
      <c r="CY14" s="149">
        <f t="shared" si="3"/>
        <v>0</v>
      </c>
      <c r="CZ14" s="149">
        <f t="shared" si="3"/>
        <v>0</v>
      </c>
      <c r="DA14" s="150">
        <f t="shared" si="3"/>
        <v>0</v>
      </c>
    </row>
    <row r="15" spans="1:105" s="202" customFormat="1" ht="12.75">
      <c r="A15" s="221" t="s">
        <v>69</v>
      </c>
      <c r="B15" s="113">
        <v>487570</v>
      </c>
      <c r="C15" s="560">
        <v>428128</v>
      </c>
      <c r="D15" s="137">
        <v>887186</v>
      </c>
      <c r="E15" s="137">
        <v>792718</v>
      </c>
      <c r="F15" s="149">
        <v>1045</v>
      </c>
      <c r="G15" s="153">
        <v>3834</v>
      </c>
      <c r="H15" s="124">
        <v>2251</v>
      </c>
      <c r="I15" s="124">
        <v>5503</v>
      </c>
      <c r="J15" s="149">
        <v>27698</v>
      </c>
      <c r="K15" s="153">
        <v>44243</v>
      </c>
      <c r="L15" s="124">
        <v>43152</v>
      </c>
      <c r="M15" s="124">
        <v>73816</v>
      </c>
      <c r="N15" s="149">
        <v>533815</v>
      </c>
      <c r="O15" s="153">
        <v>489633</v>
      </c>
      <c r="P15" s="124">
        <v>860478</v>
      </c>
      <c r="Q15" s="124">
        <v>852420</v>
      </c>
      <c r="R15" s="149"/>
      <c r="S15" s="153"/>
      <c r="T15" s="124"/>
      <c r="U15" s="124"/>
      <c r="V15" s="149">
        <v>148</v>
      </c>
      <c r="W15" s="153"/>
      <c r="X15" s="124">
        <v>148</v>
      </c>
      <c r="Y15" s="124"/>
      <c r="Z15" s="149">
        <v>61702</v>
      </c>
      <c r="AA15" s="153">
        <v>111619</v>
      </c>
      <c r="AB15" s="124">
        <v>73482</v>
      </c>
      <c r="AC15" s="124">
        <v>135795</v>
      </c>
      <c r="AD15" s="160">
        <v>142429</v>
      </c>
      <c r="AE15" s="153">
        <v>86075</v>
      </c>
      <c r="AF15" s="124">
        <v>216370</v>
      </c>
      <c r="AG15" s="124">
        <v>141227</v>
      </c>
      <c r="AH15" s="149">
        <v>344532</v>
      </c>
      <c r="AI15" s="153">
        <v>273686</v>
      </c>
      <c r="AJ15" s="124">
        <v>501493</v>
      </c>
      <c r="AK15" s="124">
        <v>519196</v>
      </c>
      <c r="AL15" s="160">
        <v>35311</v>
      </c>
      <c r="AM15" s="153">
        <v>38567</v>
      </c>
      <c r="AN15" s="124">
        <v>54260</v>
      </c>
      <c r="AO15" s="124">
        <v>68069</v>
      </c>
      <c r="AP15" s="160">
        <v>676094</v>
      </c>
      <c r="AQ15" s="153">
        <v>421173</v>
      </c>
      <c r="AR15" s="124">
        <v>1324360</v>
      </c>
      <c r="AS15" s="124">
        <v>704628</v>
      </c>
      <c r="AT15" s="153">
        <v>912837</v>
      </c>
      <c r="AU15" s="153">
        <v>804904</v>
      </c>
      <c r="AV15" s="124">
        <v>1602817</v>
      </c>
      <c r="AW15" s="124">
        <v>1418822</v>
      </c>
      <c r="AX15" s="553"/>
      <c r="AY15" s="143"/>
      <c r="AZ15" s="143"/>
      <c r="BA15" s="143"/>
      <c r="BB15" s="149">
        <v>18087</v>
      </c>
      <c r="BC15" s="153">
        <v>10027</v>
      </c>
      <c r="BD15" s="124">
        <v>34904</v>
      </c>
      <c r="BE15" s="124">
        <v>19940</v>
      </c>
      <c r="BF15" s="561">
        <v>623737</v>
      </c>
      <c r="BG15" s="562">
        <v>501933</v>
      </c>
      <c r="BH15" s="124">
        <v>954191</v>
      </c>
      <c r="BI15" s="124">
        <v>815344</v>
      </c>
      <c r="BJ15" s="149">
        <v>679212</v>
      </c>
      <c r="BK15" s="153">
        <v>1576030</v>
      </c>
      <c r="BL15" s="124">
        <v>1245485</v>
      </c>
      <c r="BM15" s="124">
        <v>2135443</v>
      </c>
      <c r="BN15" s="149">
        <v>55776</v>
      </c>
      <c r="BO15" s="153">
        <v>56070</v>
      </c>
      <c r="BP15" s="124">
        <v>102723</v>
      </c>
      <c r="BQ15" s="124">
        <v>101461</v>
      </c>
      <c r="BR15" s="149">
        <v>308840</v>
      </c>
      <c r="BS15" s="153">
        <v>313819</v>
      </c>
      <c r="BT15" s="124">
        <v>578275</v>
      </c>
      <c r="BU15" s="124">
        <v>549647</v>
      </c>
      <c r="BV15" s="554"/>
      <c r="BW15" s="124"/>
      <c r="BX15" s="124">
        <f t="shared" si="20"/>
        <v>0</v>
      </c>
      <c r="BY15" s="124">
        <f t="shared" si="21"/>
        <v>0</v>
      </c>
      <c r="BZ15" s="263">
        <v>1365424</v>
      </c>
      <c r="CA15" s="257">
        <v>1138303</v>
      </c>
      <c r="CB15" s="257">
        <v>2300789</v>
      </c>
      <c r="CC15" s="257">
        <v>1940389</v>
      </c>
      <c r="CD15" s="555">
        <v>45031</v>
      </c>
      <c r="CE15" s="145">
        <v>45325</v>
      </c>
      <c r="CF15" s="145">
        <v>73476</v>
      </c>
      <c r="CG15" s="145">
        <v>72476</v>
      </c>
      <c r="CH15" s="146">
        <v>2429</v>
      </c>
      <c r="CI15" s="147">
        <v>3715</v>
      </c>
      <c r="CJ15" s="147">
        <v>4806</v>
      </c>
      <c r="CK15" s="147">
        <v>6141</v>
      </c>
      <c r="CL15" s="149">
        <v>575368</v>
      </c>
      <c r="CM15" s="153">
        <v>462030</v>
      </c>
      <c r="CN15" s="124">
        <v>1022510</v>
      </c>
      <c r="CO15" s="124">
        <v>737217</v>
      </c>
      <c r="CP15" s="149">
        <f t="shared" si="0"/>
        <v>6897085</v>
      </c>
      <c r="CQ15" s="160">
        <f t="shared" si="1"/>
        <v>6809114</v>
      </c>
      <c r="CR15" s="160">
        <f t="shared" si="1"/>
        <v>11883156</v>
      </c>
      <c r="CS15" s="161">
        <f t="shared" si="1"/>
        <v>11090252</v>
      </c>
      <c r="CT15" s="149">
        <v>47129469</v>
      </c>
      <c r="CU15" s="153">
        <v>44992127</v>
      </c>
      <c r="CV15" s="147">
        <v>85547524</v>
      </c>
      <c r="CW15" s="147">
        <v>81834617</v>
      </c>
      <c r="CX15" s="149">
        <f t="shared" si="2"/>
        <v>54026554</v>
      </c>
      <c r="CY15" s="149">
        <f t="shared" si="3"/>
        <v>51801241</v>
      </c>
      <c r="CZ15" s="149">
        <f t="shared" si="3"/>
        <v>97430680</v>
      </c>
      <c r="DA15" s="150">
        <f t="shared" si="3"/>
        <v>92924869</v>
      </c>
    </row>
    <row r="16" spans="1:105" s="202" customFormat="1" ht="12.75">
      <c r="A16" s="221" t="s">
        <v>6</v>
      </c>
      <c r="B16" s="435">
        <v>58493</v>
      </c>
      <c r="C16" s="137">
        <v>55311</v>
      </c>
      <c r="D16" s="137">
        <v>106660</v>
      </c>
      <c r="E16" s="137">
        <v>105156</v>
      </c>
      <c r="F16" s="123">
        <v>3560</v>
      </c>
      <c r="G16" s="124">
        <v>1863</v>
      </c>
      <c r="H16" s="124">
        <v>7766</v>
      </c>
      <c r="I16" s="124">
        <v>3779</v>
      </c>
      <c r="J16" s="123">
        <v>543</v>
      </c>
      <c r="K16" s="124">
        <v>6383</v>
      </c>
      <c r="L16" s="124">
        <v>2566</v>
      </c>
      <c r="M16" s="124">
        <v>16386</v>
      </c>
      <c r="N16" s="123">
        <v>41059</v>
      </c>
      <c r="O16" s="124">
        <v>33359</v>
      </c>
      <c r="P16" s="124">
        <v>72445</v>
      </c>
      <c r="Q16" s="124">
        <v>56291</v>
      </c>
      <c r="R16" s="123"/>
      <c r="S16" s="124"/>
      <c r="T16" s="124"/>
      <c r="U16" s="124"/>
      <c r="V16" s="123">
        <v>318</v>
      </c>
      <c r="W16" s="124">
        <v>294</v>
      </c>
      <c r="X16" s="124">
        <v>434</v>
      </c>
      <c r="Y16" s="124">
        <v>559</v>
      </c>
      <c r="Z16" s="123">
        <v>4893</v>
      </c>
      <c r="AA16" s="124">
        <v>10079</v>
      </c>
      <c r="AB16" s="124">
        <v>26095</v>
      </c>
      <c r="AC16" s="124">
        <v>49805</v>
      </c>
      <c r="AD16" s="159">
        <v>13464</v>
      </c>
      <c r="AE16" s="124">
        <v>6817</v>
      </c>
      <c r="AF16" s="124">
        <v>21457</v>
      </c>
      <c r="AG16" s="124">
        <v>11685</v>
      </c>
      <c r="AH16" s="123">
        <v>148350</v>
      </c>
      <c r="AI16" s="124">
        <v>99060</v>
      </c>
      <c r="AJ16" s="124">
        <v>266530</v>
      </c>
      <c r="AK16" s="124">
        <v>172954</v>
      </c>
      <c r="AL16" s="159">
        <v>15236</v>
      </c>
      <c r="AM16" s="124">
        <v>9770</v>
      </c>
      <c r="AN16" s="124">
        <v>27751</v>
      </c>
      <c r="AO16" s="124">
        <v>12555</v>
      </c>
      <c r="AP16" s="159">
        <v>477827</v>
      </c>
      <c r="AQ16" s="124">
        <v>116154</v>
      </c>
      <c r="AR16" s="124">
        <v>723786</v>
      </c>
      <c r="AS16" s="124">
        <v>235471</v>
      </c>
      <c r="AT16" s="124">
        <v>225267</v>
      </c>
      <c r="AU16" s="124">
        <v>173049</v>
      </c>
      <c r="AV16" s="124">
        <v>415373</v>
      </c>
      <c r="AW16" s="124">
        <v>323441</v>
      </c>
      <c r="AX16" s="553"/>
      <c r="AY16" s="143"/>
      <c r="AZ16" s="143"/>
      <c r="BA16" s="143"/>
      <c r="BB16" s="123">
        <v>10794</v>
      </c>
      <c r="BC16" s="124">
        <v>19701</v>
      </c>
      <c r="BD16" s="124">
        <v>20934</v>
      </c>
      <c r="BE16" s="124">
        <v>37625</v>
      </c>
      <c r="BF16" s="159">
        <v>63936</v>
      </c>
      <c r="BG16" s="124">
        <v>49363</v>
      </c>
      <c r="BH16" s="124">
        <v>118299</v>
      </c>
      <c r="BI16" s="124">
        <v>85911</v>
      </c>
      <c r="BJ16" s="123">
        <v>11398</v>
      </c>
      <c r="BK16" s="124">
        <v>-3333</v>
      </c>
      <c r="BL16" s="124">
        <v>20182</v>
      </c>
      <c r="BM16" s="124">
        <v>4595</v>
      </c>
      <c r="BN16" s="123">
        <v>25962</v>
      </c>
      <c r="BO16" s="124">
        <v>14699</v>
      </c>
      <c r="BP16" s="124">
        <v>48176</v>
      </c>
      <c r="BQ16" s="124">
        <v>29042</v>
      </c>
      <c r="BR16" s="123">
        <v>61492</v>
      </c>
      <c r="BS16" s="124">
        <v>73724</v>
      </c>
      <c r="BT16" s="124">
        <v>117321</v>
      </c>
      <c r="BU16" s="124">
        <v>119482</v>
      </c>
      <c r="BV16" s="554"/>
      <c r="BW16" s="124"/>
      <c r="BX16" s="124">
        <f t="shared" si="20"/>
        <v>0</v>
      </c>
      <c r="BY16" s="124">
        <f t="shared" si="21"/>
        <v>0</v>
      </c>
      <c r="BZ16" s="263">
        <v>10872</v>
      </c>
      <c r="CA16" s="257">
        <v>8253</v>
      </c>
      <c r="CB16" s="257">
        <v>20941</v>
      </c>
      <c r="CC16" s="257">
        <v>14863</v>
      </c>
      <c r="CD16" s="555">
        <v>15542</v>
      </c>
      <c r="CE16" s="145">
        <v>13510</v>
      </c>
      <c r="CF16" s="145">
        <v>27741</v>
      </c>
      <c r="CG16" s="145">
        <v>22663</v>
      </c>
      <c r="CH16" s="146">
        <v>251</v>
      </c>
      <c r="CI16" s="147">
        <v>458</v>
      </c>
      <c r="CJ16" s="147">
        <v>657</v>
      </c>
      <c r="CK16" s="147">
        <v>1965</v>
      </c>
      <c r="CL16" s="123">
        <v>139020</v>
      </c>
      <c r="CM16" s="124">
        <v>135602</v>
      </c>
      <c r="CN16" s="124">
        <v>222051</v>
      </c>
      <c r="CO16" s="124">
        <v>149234</v>
      </c>
      <c r="CP16" s="149">
        <f t="shared" si="0"/>
        <v>1328277</v>
      </c>
      <c r="CQ16" s="160">
        <f t="shared" si="1"/>
        <v>824116</v>
      </c>
      <c r="CR16" s="160">
        <f t="shared" si="1"/>
        <v>2267165</v>
      </c>
      <c r="CS16" s="161">
        <f t="shared" si="1"/>
        <v>1453462</v>
      </c>
      <c r="CT16" s="123">
        <v>6646</v>
      </c>
      <c r="CU16" s="124">
        <v>5075</v>
      </c>
      <c r="CV16" s="147">
        <v>10948</v>
      </c>
      <c r="CW16" s="147">
        <v>8601</v>
      </c>
      <c r="CX16" s="149">
        <f t="shared" si="2"/>
        <v>1334923</v>
      </c>
      <c r="CY16" s="149">
        <f t="shared" si="3"/>
        <v>829191</v>
      </c>
      <c r="CZ16" s="149">
        <f t="shared" si="3"/>
        <v>2278113</v>
      </c>
      <c r="DA16" s="150">
        <f t="shared" si="3"/>
        <v>1462063</v>
      </c>
    </row>
    <row r="17" spans="1:105" s="202" customFormat="1" ht="12.75">
      <c r="A17" s="221" t="s">
        <v>70</v>
      </c>
      <c r="B17" s="435">
        <v>507216</v>
      </c>
      <c r="C17" s="137">
        <v>363443</v>
      </c>
      <c r="D17" s="137">
        <v>852669</v>
      </c>
      <c r="E17" s="137">
        <v>536258</v>
      </c>
      <c r="F17" s="123">
        <v>4417</v>
      </c>
      <c r="G17" s="124">
        <v>3986</v>
      </c>
      <c r="H17" s="124">
        <v>7100</v>
      </c>
      <c r="I17" s="124">
        <v>6824</v>
      </c>
      <c r="J17" s="123">
        <v>18954</v>
      </c>
      <c r="K17" s="124">
        <v>23796</v>
      </c>
      <c r="L17" s="124">
        <v>31079</v>
      </c>
      <c r="M17" s="124">
        <v>39779</v>
      </c>
      <c r="N17" s="123">
        <v>282913</v>
      </c>
      <c r="O17" s="124">
        <v>126290</v>
      </c>
      <c r="P17" s="124">
        <v>478929</v>
      </c>
      <c r="Q17" s="124">
        <v>205121</v>
      </c>
      <c r="R17" s="123"/>
      <c r="S17" s="124"/>
      <c r="T17" s="124"/>
      <c r="U17" s="124"/>
      <c r="V17" s="123">
        <v>2605</v>
      </c>
      <c r="W17" s="124">
        <v>2154</v>
      </c>
      <c r="X17" s="124">
        <v>4653</v>
      </c>
      <c r="Y17" s="124">
        <v>3522</v>
      </c>
      <c r="Z17" s="123">
        <v>30151</v>
      </c>
      <c r="AA17" s="124">
        <v>54947</v>
      </c>
      <c r="AB17" s="124">
        <v>168994</v>
      </c>
      <c r="AC17" s="124">
        <v>324500</v>
      </c>
      <c r="AD17" s="159">
        <v>36776</v>
      </c>
      <c r="AE17" s="124">
        <v>25557</v>
      </c>
      <c r="AF17" s="124">
        <v>56163</v>
      </c>
      <c r="AG17" s="124">
        <v>38179</v>
      </c>
      <c r="AH17" s="123">
        <v>30138</v>
      </c>
      <c r="AI17" s="124">
        <v>28513</v>
      </c>
      <c r="AJ17" s="124">
        <v>53172</v>
      </c>
      <c r="AK17" s="124">
        <v>49339</v>
      </c>
      <c r="AL17" s="159">
        <v>89091</v>
      </c>
      <c r="AM17" s="124">
        <v>57102</v>
      </c>
      <c r="AN17" s="124">
        <v>129304</v>
      </c>
      <c r="AO17" s="124">
        <v>90306</v>
      </c>
      <c r="AP17" s="159">
        <v>2481953</v>
      </c>
      <c r="AQ17" s="124">
        <v>2100011</v>
      </c>
      <c r="AR17" s="124">
        <v>4789522</v>
      </c>
      <c r="AS17" s="124">
        <v>3674882</v>
      </c>
      <c r="AT17" s="124">
        <v>2750463</v>
      </c>
      <c r="AU17" s="124">
        <v>2959517</v>
      </c>
      <c r="AV17" s="124">
        <v>4470165</v>
      </c>
      <c r="AW17" s="124">
        <v>4978082</v>
      </c>
      <c r="AX17" s="553"/>
      <c r="AY17" s="143"/>
      <c r="AZ17" s="143"/>
      <c r="BA17" s="143"/>
      <c r="BB17" s="123">
        <v>325699</v>
      </c>
      <c r="BC17" s="124">
        <v>230724</v>
      </c>
      <c r="BD17" s="124">
        <v>522051</v>
      </c>
      <c r="BE17" s="124">
        <v>386219</v>
      </c>
      <c r="BF17" s="159">
        <v>499394</v>
      </c>
      <c r="BG17" s="124">
        <v>398168</v>
      </c>
      <c r="BH17" s="124">
        <v>736493</v>
      </c>
      <c r="BI17" s="124">
        <v>569322</v>
      </c>
      <c r="BJ17" s="123">
        <v>55020</v>
      </c>
      <c r="BK17" s="124">
        <v>22950</v>
      </c>
      <c r="BL17" s="124">
        <v>92251</v>
      </c>
      <c r="BM17" s="124">
        <v>60821</v>
      </c>
      <c r="BN17" s="123">
        <v>583603</v>
      </c>
      <c r="BO17" s="124">
        <v>510141</v>
      </c>
      <c r="BP17" s="124">
        <v>1001471</v>
      </c>
      <c r="BQ17" s="124">
        <v>841946</v>
      </c>
      <c r="BR17" s="123">
        <v>54917</v>
      </c>
      <c r="BS17" s="124">
        <v>53099</v>
      </c>
      <c r="BT17" s="124">
        <v>106160</v>
      </c>
      <c r="BU17" s="124">
        <v>89444</v>
      </c>
      <c r="BV17" s="554"/>
      <c r="BW17" s="124"/>
      <c r="BX17" s="124">
        <f t="shared" si="20"/>
        <v>0</v>
      </c>
      <c r="BY17" s="124">
        <f t="shared" si="21"/>
        <v>0</v>
      </c>
      <c r="BZ17" s="263">
        <v>64605</v>
      </c>
      <c r="CA17" s="257">
        <v>30465</v>
      </c>
      <c r="CB17" s="257">
        <v>95077</v>
      </c>
      <c r="CC17" s="257">
        <v>50059</v>
      </c>
      <c r="CD17" s="555">
        <v>220385</v>
      </c>
      <c r="CE17" s="145">
        <v>213088</v>
      </c>
      <c r="CF17" s="145">
        <v>345868</v>
      </c>
      <c r="CG17" s="145">
        <v>348193</v>
      </c>
      <c r="CH17" s="146"/>
      <c r="CI17" s="147"/>
      <c r="CJ17" s="147"/>
      <c r="CK17" s="147"/>
      <c r="CL17" s="123">
        <v>15709</v>
      </c>
      <c r="CM17" s="124">
        <v>1844</v>
      </c>
      <c r="CN17" s="124">
        <v>29815</v>
      </c>
      <c r="CO17" s="124">
        <v>4511</v>
      </c>
      <c r="CP17" s="149">
        <f t="shared" si="0"/>
        <v>8054009</v>
      </c>
      <c r="CQ17" s="160">
        <f t="shared" si="1"/>
        <v>7205795</v>
      </c>
      <c r="CR17" s="160">
        <f t="shared" si="1"/>
        <v>13970936</v>
      </c>
      <c r="CS17" s="161">
        <f t="shared" si="1"/>
        <v>12297307</v>
      </c>
      <c r="CT17" s="123">
        <v>36769</v>
      </c>
      <c r="CU17" s="124">
        <v>35640</v>
      </c>
      <c r="CV17" s="147">
        <v>72523</v>
      </c>
      <c r="CW17" s="147">
        <v>69337</v>
      </c>
      <c r="CX17" s="149">
        <f t="shared" si="2"/>
        <v>8090778</v>
      </c>
      <c r="CY17" s="149">
        <f t="shared" si="3"/>
        <v>7241435</v>
      </c>
      <c r="CZ17" s="149">
        <f t="shared" si="3"/>
        <v>14043459</v>
      </c>
      <c r="DA17" s="150">
        <f t="shared" si="3"/>
        <v>12366644</v>
      </c>
    </row>
    <row r="18" spans="1:105" s="202" customFormat="1" ht="12.75">
      <c r="A18" s="221" t="s">
        <v>71</v>
      </c>
      <c r="B18" s="435"/>
      <c r="C18" s="137"/>
      <c r="D18" s="137"/>
      <c r="E18" s="137"/>
      <c r="F18" s="123"/>
      <c r="G18" s="124"/>
      <c r="H18" s="124"/>
      <c r="I18" s="124"/>
      <c r="J18" s="123"/>
      <c r="K18" s="124"/>
      <c r="L18" s="124"/>
      <c r="M18" s="124"/>
      <c r="N18" s="123"/>
      <c r="O18" s="124"/>
      <c r="P18" s="124"/>
      <c r="Q18" s="124"/>
      <c r="R18" s="123"/>
      <c r="S18" s="124"/>
      <c r="T18" s="124"/>
      <c r="U18" s="124"/>
      <c r="V18" s="123">
        <v>634360</v>
      </c>
      <c r="W18" s="124">
        <v>485257</v>
      </c>
      <c r="X18" s="124">
        <v>948503</v>
      </c>
      <c r="Y18" s="124">
        <v>711483</v>
      </c>
      <c r="Z18" s="123">
        <v>7492</v>
      </c>
      <c r="AA18" s="124">
        <v>14038</v>
      </c>
      <c r="AB18" s="124">
        <v>10835</v>
      </c>
      <c r="AC18" s="124">
        <v>15904</v>
      </c>
      <c r="AD18" s="159"/>
      <c r="AE18" s="124"/>
      <c r="AF18" s="124"/>
      <c r="AG18" s="124"/>
      <c r="AH18" s="123">
        <v>28720</v>
      </c>
      <c r="AI18" s="124">
        <v>18614</v>
      </c>
      <c r="AJ18" s="124">
        <v>46140</v>
      </c>
      <c r="AK18" s="124">
        <v>30940</v>
      </c>
      <c r="AL18" s="159"/>
      <c r="AM18" s="124"/>
      <c r="AN18" s="124"/>
      <c r="AO18" s="124"/>
      <c r="AP18" s="159"/>
      <c r="AQ18" s="124"/>
      <c r="AR18" s="124"/>
      <c r="AS18" s="124"/>
      <c r="AT18" s="159"/>
      <c r="AU18" s="124"/>
      <c r="AV18" s="124"/>
      <c r="AW18" s="124"/>
      <c r="AX18" s="553"/>
      <c r="AY18" s="143"/>
      <c r="AZ18" s="143"/>
      <c r="BA18" s="143"/>
      <c r="BB18" s="123"/>
      <c r="BC18" s="124"/>
      <c r="BD18" s="124"/>
      <c r="BE18" s="124"/>
      <c r="BF18" s="159"/>
      <c r="BG18" s="124"/>
      <c r="BH18" s="124"/>
      <c r="BI18" s="124"/>
      <c r="BJ18" s="123">
        <v>1766814</v>
      </c>
      <c r="BK18" s="124">
        <v>641966</v>
      </c>
      <c r="BL18" s="124">
        <v>2738475</v>
      </c>
      <c r="BM18" s="124">
        <v>1487612</v>
      </c>
      <c r="BN18" s="123"/>
      <c r="BO18" s="124"/>
      <c r="BP18" s="124"/>
      <c r="BQ18" s="124"/>
      <c r="BR18" s="123"/>
      <c r="BS18" s="124"/>
      <c r="BT18" s="124"/>
      <c r="BU18" s="124"/>
      <c r="BV18" s="554"/>
      <c r="BW18" s="124"/>
      <c r="BX18" s="124">
        <f t="shared" si="20"/>
        <v>0</v>
      </c>
      <c r="BY18" s="124">
        <f t="shared" si="21"/>
        <v>0</v>
      </c>
      <c r="BZ18" s="263">
        <v>2640325</v>
      </c>
      <c r="CA18" s="257">
        <v>2014809</v>
      </c>
      <c r="CB18" s="257">
        <v>4157048</v>
      </c>
      <c r="CC18" s="257">
        <v>3145360</v>
      </c>
      <c r="CD18" s="555"/>
      <c r="CE18" s="145"/>
      <c r="CF18" s="145"/>
      <c r="CG18" s="145"/>
      <c r="CH18" s="146">
        <v>388282</v>
      </c>
      <c r="CI18" s="147">
        <v>373931</v>
      </c>
      <c r="CJ18" s="147">
        <v>657616</v>
      </c>
      <c r="CK18" s="147">
        <v>535890</v>
      </c>
      <c r="CL18" s="123">
        <v>938605</v>
      </c>
      <c r="CM18" s="124">
        <v>638232</v>
      </c>
      <c r="CN18" s="124">
        <v>1583678</v>
      </c>
      <c r="CO18" s="124">
        <v>1013762</v>
      </c>
      <c r="CP18" s="149">
        <f t="shared" si="0"/>
        <v>6404598</v>
      </c>
      <c r="CQ18" s="160">
        <f t="shared" si="1"/>
        <v>4186847</v>
      </c>
      <c r="CR18" s="160">
        <f t="shared" si="1"/>
        <v>10142295</v>
      </c>
      <c r="CS18" s="161">
        <f t="shared" si="1"/>
        <v>6940951</v>
      </c>
      <c r="CT18" s="123">
        <v>325638</v>
      </c>
      <c r="CU18" s="124">
        <v>209775</v>
      </c>
      <c r="CV18" s="147">
        <v>510409</v>
      </c>
      <c r="CW18" s="147">
        <v>340950</v>
      </c>
      <c r="CX18" s="149">
        <f t="shared" si="2"/>
        <v>6730236</v>
      </c>
      <c r="CY18" s="149">
        <f t="shared" si="3"/>
        <v>4396622</v>
      </c>
      <c r="CZ18" s="149">
        <f t="shared" si="3"/>
        <v>10652704</v>
      </c>
      <c r="DA18" s="150">
        <f t="shared" si="3"/>
        <v>7281901</v>
      </c>
    </row>
    <row r="19" spans="1:105" s="202" customFormat="1" ht="12.75">
      <c r="A19" s="221" t="s">
        <v>72</v>
      </c>
      <c r="B19" s="435"/>
      <c r="C19" s="137"/>
      <c r="D19" s="137"/>
      <c r="E19" s="137"/>
      <c r="F19" s="123"/>
      <c r="G19" s="124"/>
      <c r="H19" s="124"/>
      <c r="I19" s="124"/>
      <c r="J19" s="123"/>
      <c r="K19" s="124"/>
      <c r="L19" s="124"/>
      <c r="M19" s="124"/>
      <c r="N19" s="123">
        <v>16525</v>
      </c>
      <c r="O19" s="124">
        <v>3580</v>
      </c>
      <c r="P19" s="124">
        <v>31038</v>
      </c>
      <c r="Q19" s="124">
        <v>6531</v>
      </c>
      <c r="R19" s="123"/>
      <c r="S19" s="124"/>
      <c r="T19" s="124"/>
      <c r="U19" s="124"/>
      <c r="V19" s="123"/>
      <c r="W19" s="124"/>
      <c r="X19" s="124"/>
      <c r="Y19" s="124"/>
      <c r="Z19" s="123">
        <v>4958</v>
      </c>
      <c r="AA19" s="124">
        <v>9210</v>
      </c>
      <c r="AB19" s="124">
        <v>1401</v>
      </c>
      <c r="AC19" s="124">
        <v>1401</v>
      </c>
      <c r="AD19" s="159"/>
      <c r="AE19" s="124"/>
      <c r="AF19" s="124"/>
      <c r="AG19" s="124"/>
      <c r="AH19" s="123"/>
      <c r="AI19" s="124"/>
      <c r="AJ19" s="124"/>
      <c r="AK19" s="124"/>
      <c r="AL19" s="159"/>
      <c r="AM19" s="124"/>
      <c r="AN19" s="124"/>
      <c r="AO19" s="124"/>
      <c r="AP19" s="159">
        <v>982</v>
      </c>
      <c r="AQ19" s="124">
        <v>-1787</v>
      </c>
      <c r="AR19" s="124">
        <v>1738</v>
      </c>
      <c r="AS19" s="124">
        <v>1990</v>
      </c>
      <c r="AT19" s="159"/>
      <c r="AU19" s="124"/>
      <c r="AV19" s="124"/>
      <c r="AW19" s="124"/>
      <c r="AX19" s="553"/>
      <c r="AY19" s="143"/>
      <c r="AZ19" s="143"/>
      <c r="BA19" s="143"/>
      <c r="BB19" s="123"/>
      <c r="BC19" s="124"/>
      <c r="BD19" s="124"/>
      <c r="BE19" s="124"/>
      <c r="BF19" s="159"/>
      <c r="BG19" s="124"/>
      <c r="BH19" s="124"/>
      <c r="BI19" s="124"/>
      <c r="BJ19" s="123"/>
      <c r="BK19" s="124"/>
      <c r="BL19" s="124"/>
      <c r="BM19" s="124"/>
      <c r="BN19" s="123"/>
      <c r="BO19" s="124"/>
      <c r="BP19" s="124"/>
      <c r="BQ19" s="124"/>
      <c r="BR19" s="123"/>
      <c r="BS19" s="124"/>
      <c r="BT19" s="124"/>
      <c r="BU19" s="124"/>
      <c r="BV19" s="554"/>
      <c r="BW19" s="124"/>
      <c r="BX19" s="124">
        <f t="shared" si="20"/>
        <v>0</v>
      </c>
      <c r="BY19" s="124">
        <f t="shared" si="21"/>
        <v>0</v>
      </c>
      <c r="BZ19" s="123"/>
      <c r="CA19" s="124"/>
      <c r="CB19" s="257"/>
      <c r="CC19" s="257"/>
      <c r="CD19" s="555"/>
      <c r="CE19" s="145"/>
      <c r="CF19" s="145"/>
      <c r="CG19" s="145"/>
      <c r="CH19" s="146"/>
      <c r="CI19" s="147"/>
      <c r="CJ19" s="147"/>
      <c r="CK19" s="147"/>
      <c r="CL19" s="123"/>
      <c r="CM19" s="124"/>
      <c r="CN19" s="124"/>
      <c r="CO19" s="124"/>
      <c r="CP19" s="149">
        <f t="shared" si="0"/>
        <v>22465</v>
      </c>
      <c r="CQ19" s="160">
        <f t="shared" si="1"/>
        <v>11003</v>
      </c>
      <c r="CR19" s="160">
        <f t="shared" si="1"/>
        <v>34177</v>
      </c>
      <c r="CS19" s="161">
        <f t="shared" si="1"/>
        <v>9922</v>
      </c>
      <c r="CT19" s="123"/>
      <c r="CU19" s="124"/>
      <c r="CV19" s="147"/>
      <c r="CW19" s="147"/>
      <c r="CX19" s="149">
        <f t="shared" si="2"/>
        <v>22465</v>
      </c>
      <c r="CY19" s="149">
        <f t="shared" si="3"/>
        <v>11003</v>
      </c>
      <c r="CZ19" s="149">
        <f t="shared" si="3"/>
        <v>34177</v>
      </c>
      <c r="DA19" s="150">
        <f t="shared" si="3"/>
        <v>9922</v>
      </c>
    </row>
    <row r="20" spans="1:105" s="202" customFormat="1" ht="12.75">
      <c r="A20" s="221" t="s">
        <v>15</v>
      </c>
      <c r="B20" s="113"/>
      <c r="C20" s="560"/>
      <c r="D20" s="137"/>
      <c r="E20" s="137"/>
      <c r="F20" s="149"/>
      <c r="G20" s="153"/>
      <c r="H20" s="124"/>
      <c r="I20" s="124"/>
      <c r="J20" s="149"/>
      <c r="K20" s="153"/>
      <c r="L20" s="124"/>
      <c r="M20" s="124"/>
      <c r="N20" s="149"/>
      <c r="O20" s="153"/>
      <c r="P20" s="124"/>
      <c r="Q20" s="124"/>
      <c r="R20" s="149"/>
      <c r="S20" s="153"/>
      <c r="T20" s="124"/>
      <c r="U20" s="124"/>
      <c r="V20" s="149"/>
      <c r="W20" s="153"/>
      <c r="X20" s="124"/>
      <c r="Y20" s="124"/>
      <c r="Z20" s="149"/>
      <c r="AA20" s="153"/>
      <c r="AB20" s="124"/>
      <c r="AC20" s="124"/>
      <c r="AD20" s="160"/>
      <c r="AE20" s="153"/>
      <c r="AF20" s="124"/>
      <c r="AG20" s="124"/>
      <c r="AH20" s="149"/>
      <c r="AI20" s="153"/>
      <c r="AJ20" s="124"/>
      <c r="AK20" s="124"/>
      <c r="AL20" s="160"/>
      <c r="AM20" s="153"/>
      <c r="AN20" s="124"/>
      <c r="AO20" s="124"/>
      <c r="AP20" s="160"/>
      <c r="AQ20" s="153"/>
      <c r="AR20" s="124"/>
      <c r="AS20" s="124"/>
      <c r="AT20" s="160"/>
      <c r="AU20" s="153"/>
      <c r="AV20" s="124"/>
      <c r="AW20" s="124"/>
      <c r="AX20" s="553"/>
      <c r="AY20" s="143"/>
      <c r="AZ20" s="143"/>
      <c r="BA20" s="143"/>
      <c r="BB20" s="149">
        <v>480</v>
      </c>
      <c r="BC20" s="153">
        <v>555</v>
      </c>
      <c r="BD20" s="124">
        <v>943</v>
      </c>
      <c r="BE20" s="124">
        <v>1067</v>
      </c>
      <c r="BF20" s="561"/>
      <c r="BG20" s="562"/>
      <c r="BH20" s="124"/>
      <c r="BI20" s="124"/>
      <c r="BJ20" s="149"/>
      <c r="BK20" s="153"/>
      <c r="BL20" s="124"/>
      <c r="BM20" s="124"/>
      <c r="BN20" s="149"/>
      <c r="BO20" s="153"/>
      <c r="BP20" s="124"/>
      <c r="BQ20" s="124"/>
      <c r="BR20" s="149"/>
      <c r="BS20" s="153"/>
      <c r="BT20" s="153"/>
      <c r="BU20" s="155"/>
      <c r="BV20" s="554"/>
      <c r="BW20" s="124"/>
      <c r="BX20" s="124">
        <f t="shared" si="20"/>
        <v>0</v>
      </c>
      <c r="BY20" s="124">
        <f t="shared" si="21"/>
        <v>0</v>
      </c>
      <c r="BZ20" s="263"/>
      <c r="CA20" s="257"/>
      <c r="CB20" s="257"/>
      <c r="CC20" s="257"/>
      <c r="CD20" s="555"/>
      <c r="CE20" s="145"/>
      <c r="CF20" s="145"/>
      <c r="CG20" s="145"/>
      <c r="CH20" s="146"/>
      <c r="CI20" s="147"/>
      <c r="CJ20" s="147"/>
      <c r="CK20" s="147"/>
      <c r="CL20" s="149"/>
      <c r="CM20" s="153"/>
      <c r="CN20" s="124"/>
      <c r="CO20" s="124"/>
      <c r="CP20" s="149">
        <f t="shared" si="0"/>
        <v>480</v>
      </c>
      <c r="CQ20" s="160">
        <f t="shared" si="1"/>
        <v>555</v>
      </c>
      <c r="CR20" s="160">
        <f t="shared" si="1"/>
        <v>943</v>
      </c>
      <c r="CS20" s="161">
        <f t="shared" si="1"/>
        <v>1067</v>
      </c>
      <c r="CT20" s="149"/>
      <c r="CU20" s="153"/>
      <c r="CV20" s="147"/>
      <c r="CW20" s="147"/>
      <c r="CX20" s="149">
        <f t="shared" si="2"/>
        <v>480</v>
      </c>
      <c r="CY20" s="149">
        <f t="shared" si="3"/>
        <v>555</v>
      </c>
      <c r="CZ20" s="149">
        <f t="shared" si="3"/>
        <v>943</v>
      </c>
      <c r="DA20" s="150">
        <f t="shared" si="3"/>
        <v>1067</v>
      </c>
    </row>
    <row r="21" spans="1:105" s="202" customFormat="1" ht="12.75">
      <c r="A21" s="221" t="s">
        <v>17</v>
      </c>
      <c r="B21" s="435"/>
      <c r="C21" s="137"/>
      <c r="D21" s="137"/>
      <c r="E21" s="137"/>
      <c r="F21" s="123"/>
      <c r="G21" s="124"/>
      <c r="H21" s="124"/>
      <c r="I21" s="124"/>
      <c r="J21" s="123">
        <v>6678</v>
      </c>
      <c r="K21" s="124">
        <v>6533</v>
      </c>
      <c r="L21" s="124">
        <v>13036</v>
      </c>
      <c r="M21" s="124">
        <v>7572</v>
      </c>
      <c r="N21" s="123"/>
      <c r="O21" s="124"/>
      <c r="P21" s="124"/>
      <c r="Q21" s="124"/>
      <c r="R21" s="123"/>
      <c r="S21" s="124"/>
      <c r="T21" s="124"/>
      <c r="U21" s="124"/>
      <c r="V21" s="123"/>
      <c r="W21" s="124"/>
      <c r="X21" s="124"/>
      <c r="Y21" s="124"/>
      <c r="Z21" s="123"/>
      <c r="AA21" s="124"/>
      <c r="AB21" s="124"/>
      <c r="AC21" s="124"/>
      <c r="AD21" s="159"/>
      <c r="AE21" s="124"/>
      <c r="AF21" s="124"/>
      <c r="AG21" s="124"/>
      <c r="AH21" s="123">
        <v>39</v>
      </c>
      <c r="AI21" s="124">
        <v>889</v>
      </c>
      <c r="AJ21" s="124">
        <v>120</v>
      </c>
      <c r="AK21" s="124">
        <v>1471</v>
      </c>
      <c r="AL21" s="159"/>
      <c r="AM21" s="124"/>
      <c r="AN21" s="124"/>
      <c r="AO21" s="124"/>
      <c r="AP21" s="159">
        <v>2718</v>
      </c>
      <c r="AQ21" s="124">
        <v>1036</v>
      </c>
      <c r="AR21" s="124">
        <v>5135</v>
      </c>
      <c r="AS21" s="124">
        <v>1516</v>
      </c>
      <c r="AT21" s="159">
        <v>3973</v>
      </c>
      <c r="AU21" s="124">
        <v>427</v>
      </c>
      <c r="AV21" s="124">
        <v>7244</v>
      </c>
      <c r="AW21" s="124">
        <v>3216</v>
      </c>
      <c r="AX21" s="553"/>
      <c r="AY21" s="143"/>
      <c r="AZ21" s="143"/>
      <c r="BA21" s="143"/>
      <c r="BB21" s="123"/>
      <c r="BC21" s="124"/>
      <c r="BD21" s="124"/>
      <c r="BE21" s="124"/>
      <c r="BF21" s="159"/>
      <c r="BG21" s="124"/>
      <c r="BH21" s="124"/>
      <c r="BI21" s="124"/>
      <c r="BJ21" s="123"/>
      <c r="BK21" s="124"/>
      <c r="BL21" s="124"/>
      <c r="BM21" s="124"/>
      <c r="BN21" s="123"/>
      <c r="BO21" s="124"/>
      <c r="BP21" s="124"/>
      <c r="BQ21" s="124"/>
      <c r="BR21" s="123"/>
      <c r="BS21" s="124"/>
      <c r="BT21" s="124"/>
      <c r="BU21" s="139"/>
      <c r="BV21" s="554"/>
      <c r="BW21" s="124"/>
      <c r="BX21" s="124">
        <f t="shared" si="20"/>
        <v>0</v>
      </c>
      <c r="BY21" s="124">
        <f t="shared" si="21"/>
        <v>0</v>
      </c>
      <c r="BZ21" s="263">
        <v>62</v>
      </c>
      <c r="CA21" s="257">
        <v>140</v>
      </c>
      <c r="CB21" s="257">
        <v>103</v>
      </c>
      <c r="CC21" s="257">
        <v>221</v>
      </c>
      <c r="CD21" s="555"/>
      <c r="CE21" s="145"/>
      <c r="CF21" s="145"/>
      <c r="CG21" s="145"/>
      <c r="CH21" s="146"/>
      <c r="CI21" s="147"/>
      <c r="CJ21" s="147"/>
      <c r="CK21" s="147"/>
      <c r="CL21" s="123"/>
      <c r="CM21" s="124"/>
      <c r="CN21" s="124"/>
      <c r="CO21" s="124"/>
      <c r="CP21" s="149">
        <f t="shared" si="0"/>
        <v>13470</v>
      </c>
      <c r="CQ21" s="160">
        <f t="shared" si="1"/>
        <v>9025</v>
      </c>
      <c r="CR21" s="160">
        <f t="shared" si="1"/>
        <v>25638</v>
      </c>
      <c r="CS21" s="161">
        <f t="shared" si="1"/>
        <v>13996</v>
      </c>
      <c r="CT21" s="146">
        <v>2215</v>
      </c>
      <c r="CU21" s="147">
        <v>1045</v>
      </c>
      <c r="CV21" s="147">
        <v>3605</v>
      </c>
      <c r="CW21" s="147">
        <v>2079</v>
      </c>
      <c r="CX21" s="149">
        <f t="shared" si="2"/>
        <v>15685</v>
      </c>
      <c r="CY21" s="149">
        <f t="shared" si="3"/>
        <v>10070</v>
      </c>
      <c r="CZ21" s="149">
        <f t="shared" si="3"/>
        <v>29243</v>
      </c>
      <c r="DA21" s="150">
        <f t="shared" si="3"/>
        <v>16075</v>
      </c>
    </row>
    <row r="22" spans="1:105" s="202" customFormat="1" ht="12.75">
      <c r="A22" s="221" t="s">
        <v>73</v>
      </c>
      <c r="B22" s="435"/>
      <c r="C22" s="137"/>
      <c r="D22" s="137"/>
      <c r="E22" s="137"/>
      <c r="F22" s="123">
        <v>802</v>
      </c>
      <c r="G22" s="124">
        <v>40</v>
      </c>
      <c r="H22" s="124">
        <v>1258</v>
      </c>
      <c r="I22" s="124">
        <v>90</v>
      </c>
      <c r="J22" s="123"/>
      <c r="K22" s="124"/>
      <c r="L22" s="124"/>
      <c r="M22" s="124"/>
      <c r="N22" s="123"/>
      <c r="O22" s="124"/>
      <c r="P22" s="124"/>
      <c r="Q22" s="124"/>
      <c r="R22" s="123"/>
      <c r="S22" s="124"/>
      <c r="T22" s="124"/>
      <c r="U22" s="124"/>
      <c r="V22" s="123">
        <v>374</v>
      </c>
      <c r="W22" s="124">
        <v>3</v>
      </c>
      <c r="X22" s="124">
        <v>439</v>
      </c>
      <c r="Y22" s="124">
        <v>3</v>
      </c>
      <c r="Z22" s="123"/>
      <c r="AA22" s="124"/>
      <c r="AB22" s="124"/>
      <c r="AC22" s="124"/>
      <c r="AD22" s="159">
        <v>11</v>
      </c>
      <c r="AE22" s="124"/>
      <c r="AF22" s="124">
        <v>11</v>
      </c>
      <c r="AG22" s="124"/>
      <c r="AH22" s="123"/>
      <c r="AI22" s="124"/>
      <c r="AJ22" s="124"/>
      <c r="AK22" s="124"/>
      <c r="AL22" s="159">
        <v>64</v>
      </c>
      <c r="AM22" s="124"/>
      <c r="AN22" s="124">
        <v>64</v>
      </c>
      <c r="AO22" s="124"/>
      <c r="AP22" s="159">
        <v>15854</v>
      </c>
      <c r="AQ22" s="124"/>
      <c r="AR22" s="124">
        <v>33160</v>
      </c>
      <c r="AS22" s="124"/>
      <c r="AT22" s="159">
        <v>52564</v>
      </c>
      <c r="AU22" s="124">
        <v>13018</v>
      </c>
      <c r="AV22" s="124">
        <v>97888</v>
      </c>
      <c r="AW22" s="124">
        <v>23009</v>
      </c>
      <c r="AX22" s="553"/>
      <c r="AY22" s="143"/>
      <c r="AZ22" s="143"/>
      <c r="BA22" s="143"/>
      <c r="BB22" s="123"/>
      <c r="BC22" s="124"/>
      <c r="BD22" s="124"/>
      <c r="BE22" s="124"/>
      <c r="BF22" s="159"/>
      <c r="BG22" s="124"/>
      <c r="BH22" s="124"/>
      <c r="BI22" s="124"/>
      <c r="BJ22" s="123"/>
      <c r="BK22" s="124"/>
      <c r="BL22" s="124"/>
      <c r="BM22" s="124"/>
      <c r="BN22" s="123"/>
      <c r="BO22" s="124"/>
      <c r="BP22" s="124"/>
      <c r="BQ22" s="124"/>
      <c r="BR22" s="123"/>
      <c r="BS22" s="124"/>
      <c r="BT22" s="124"/>
      <c r="BU22" s="139"/>
      <c r="BV22" s="554"/>
      <c r="BW22" s="124"/>
      <c r="BX22" s="124">
        <f t="shared" si="20"/>
        <v>0</v>
      </c>
      <c r="BY22" s="124">
        <f t="shared" si="21"/>
        <v>0</v>
      </c>
      <c r="BZ22" s="263">
        <v>1041</v>
      </c>
      <c r="CA22" s="257">
        <v>458</v>
      </c>
      <c r="CB22" s="257">
        <v>2093</v>
      </c>
      <c r="CC22" s="257">
        <v>458</v>
      </c>
      <c r="CD22" s="555"/>
      <c r="CE22" s="145"/>
      <c r="CF22" s="145"/>
      <c r="CG22" s="145"/>
      <c r="CH22" s="146"/>
      <c r="CI22" s="147"/>
      <c r="CJ22" s="147"/>
      <c r="CK22" s="147"/>
      <c r="CL22" s="123">
        <v>51037</v>
      </c>
      <c r="CM22" s="124">
        <v>13761</v>
      </c>
      <c r="CN22" s="124">
        <v>88032</v>
      </c>
      <c r="CO22" s="124">
        <v>20530</v>
      </c>
      <c r="CP22" s="149">
        <f t="shared" si="0"/>
        <v>121747</v>
      </c>
      <c r="CQ22" s="160">
        <f aca="true" t="shared" si="36" ref="CQ22:CS26">SUM(C22+G22+K22+O22+S22+W22+AA22+AE22+AI22+AM22+AQ22+AU22+AY22+BC22+BG22+BK22+BO22+BS22+BW22+CA22+CE22+CI22+CM22)</f>
        <v>27280</v>
      </c>
      <c r="CR22" s="160">
        <f t="shared" si="36"/>
        <v>222945</v>
      </c>
      <c r="CS22" s="161">
        <f t="shared" si="36"/>
        <v>44090</v>
      </c>
      <c r="CT22" s="146"/>
      <c r="CU22" s="147"/>
      <c r="CV22" s="147"/>
      <c r="CW22" s="147"/>
      <c r="CX22" s="149">
        <f t="shared" si="2"/>
        <v>121747</v>
      </c>
      <c r="CY22" s="149">
        <f aca="true" t="shared" si="37" ref="CY22:DA26">CQ22+CU22</f>
        <v>27280</v>
      </c>
      <c r="CZ22" s="149">
        <f t="shared" si="37"/>
        <v>222945</v>
      </c>
      <c r="DA22" s="150">
        <f t="shared" si="37"/>
        <v>44090</v>
      </c>
    </row>
    <row r="23" spans="1:105" s="202" customFormat="1" ht="12.75">
      <c r="A23" s="221" t="s">
        <v>74</v>
      </c>
      <c r="B23" s="564"/>
      <c r="C23" s="565"/>
      <c r="D23" s="137"/>
      <c r="E23" s="137"/>
      <c r="F23" s="178"/>
      <c r="G23" s="176"/>
      <c r="H23" s="124"/>
      <c r="I23" s="124"/>
      <c r="J23" s="178">
        <v>-139</v>
      </c>
      <c r="K23" s="176"/>
      <c r="L23" s="124">
        <v>-139</v>
      </c>
      <c r="M23" s="124"/>
      <c r="N23" s="178"/>
      <c r="O23" s="176"/>
      <c r="P23" s="124"/>
      <c r="Q23" s="124"/>
      <c r="R23" s="178"/>
      <c r="S23" s="176"/>
      <c r="T23" s="124"/>
      <c r="U23" s="124"/>
      <c r="V23" s="178"/>
      <c r="W23" s="176"/>
      <c r="X23" s="124"/>
      <c r="Y23" s="124"/>
      <c r="Z23" s="178">
        <v>192</v>
      </c>
      <c r="AA23" s="176">
        <v>427</v>
      </c>
      <c r="AB23" s="124">
        <v>1075</v>
      </c>
      <c r="AC23" s="124">
        <v>1554</v>
      </c>
      <c r="AD23" s="175"/>
      <c r="AE23" s="176"/>
      <c r="AF23" s="124"/>
      <c r="AG23" s="124"/>
      <c r="AH23" s="178">
        <v>2670</v>
      </c>
      <c r="AI23" s="176">
        <v>1708</v>
      </c>
      <c r="AJ23" s="124">
        <v>4403</v>
      </c>
      <c r="AK23" s="124">
        <v>3079</v>
      </c>
      <c r="AL23" s="175"/>
      <c r="AM23" s="176"/>
      <c r="AN23" s="124"/>
      <c r="AO23" s="124"/>
      <c r="AP23" s="175"/>
      <c r="AQ23" s="176"/>
      <c r="AR23" s="124"/>
      <c r="AS23" s="124"/>
      <c r="AT23" s="175"/>
      <c r="AU23" s="176"/>
      <c r="AV23" s="124"/>
      <c r="AW23" s="124"/>
      <c r="AX23" s="566"/>
      <c r="AY23" s="567"/>
      <c r="AZ23" s="143"/>
      <c r="BA23" s="143"/>
      <c r="BB23" s="178"/>
      <c r="BC23" s="176"/>
      <c r="BD23" s="124"/>
      <c r="BE23" s="124"/>
      <c r="BF23" s="175">
        <v>114</v>
      </c>
      <c r="BG23" s="176">
        <v>167</v>
      </c>
      <c r="BH23" s="124">
        <v>187</v>
      </c>
      <c r="BI23" s="124">
        <v>268</v>
      </c>
      <c r="BJ23" s="178"/>
      <c r="BK23" s="176"/>
      <c r="BL23" s="124"/>
      <c r="BM23" s="124"/>
      <c r="BN23" s="178"/>
      <c r="BO23" s="176">
        <v>-367</v>
      </c>
      <c r="BP23" s="124"/>
      <c r="BQ23" s="124">
        <v>-375</v>
      </c>
      <c r="BR23" s="178"/>
      <c r="BS23" s="176"/>
      <c r="BT23" s="176"/>
      <c r="BU23" s="179"/>
      <c r="BV23" s="568"/>
      <c r="BW23" s="176"/>
      <c r="BX23" s="124">
        <f t="shared" si="20"/>
        <v>0</v>
      </c>
      <c r="BY23" s="124">
        <f t="shared" si="21"/>
        <v>0</v>
      </c>
      <c r="BZ23" s="569"/>
      <c r="CA23" s="570"/>
      <c r="CB23" s="257"/>
      <c r="CC23" s="257"/>
      <c r="CD23" s="572"/>
      <c r="CE23" s="183"/>
      <c r="CF23" s="145">
        <f>CD23</f>
        <v>0</v>
      </c>
      <c r="CG23" s="145">
        <f>CE23</f>
        <v>0</v>
      </c>
      <c r="CH23" s="185"/>
      <c r="CI23" s="186"/>
      <c r="CJ23" s="147">
        <f t="shared" si="23"/>
        <v>0</v>
      </c>
      <c r="CK23" s="147">
        <f t="shared" si="24"/>
        <v>0</v>
      </c>
      <c r="CL23" s="178"/>
      <c r="CM23" s="176"/>
      <c r="CN23" s="124">
        <f>CL23</f>
        <v>0</v>
      </c>
      <c r="CO23" s="124">
        <f>CM23</f>
        <v>0</v>
      </c>
      <c r="CP23" s="149">
        <f t="shared" si="0"/>
        <v>2837</v>
      </c>
      <c r="CQ23" s="160">
        <f t="shared" si="36"/>
        <v>1935</v>
      </c>
      <c r="CR23" s="160">
        <f t="shared" si="36"/>
        <v>5526</v>
      </c>
      <c r="CS23" s="161">
        <f t="shared" si="36"/>
        <v>4526</v>
      </c>
      <c r="CT23" s="185"/>
      <c r="CU23" s="186"/>
      <c r="CV23" s="147"/>
      <c r="CW23" s="147"/>
      <c r="CX23" s="149">
        <f t="shared" si="2"/>
        <v>2837</v>
      </c>
      <c r="CY23" s="149">
        <f t="shared" si="37"/>
        <v>1935</v>
      </c>
      <c r="CZ23" s="149">
        <f t="shared" si="37"/>
        <v>5526</v>
      </c>
      <c r="DA23" s="150">
        <f t="shared" si="37"/>
        <v>4526</v>
      </c>
    </row>
    <row r="24" spans="1:105" s="202" customFormat="1" ht="12.75">
      <c r="A24" s="571" t="s">
        <v>16</v>
      </c>
      <c r="B24" s="564"/>
      <c r="C24" s="565"/>
      <c r="D24" s="137"/>
      <c r="E24" s="137"/>
      <c r="F24" s="178"/>
      <c r="G24" s="175"/>
      <c r="H24" s="124"/>
      <c r="I24" s="124"/>
      <c r="J24" s="178"/>
      <c r="K24" s="175"/>
      <c r="L24" s="124"/>
      <c r="M24" s="124"/>
      <c r="N24" s="178"/>
      <c r="O24" s="175"/>
      <c r="P24" s="124"/>
      <c r="Q24" s="124"/>
      <c r="R24" s="178"/>
      <c r="S24" s="176"/>
      <c r="T24" s="124"/>
      <c r="U24" s="124"/>
      <c r="V24" s="178"/>
      <c r="W24" s="176"/>
      <c r="X24" s="124"/>
      <c r="Y24" s="124"/>
      <c r="Z24" s="178"/>
      <c r="AA24" s="176"/>
      <c r="AB24" s="124"/>
      <c r="AC24" s="124"/>
      <c r="AD24" s="175"/>
      <c r="AE24" s="176"/>
      <c r="AF24" s="124"/>
      <c r="AG24" s="124"/>
      <c r="AH24" s="178">
        <v>365</v>
      </c>
      <c r="AI24" s="176"/>
      <c r="AJ24" s="124">
        <v>475</v>
      </c>
      <c r="AK24" s="124"/>
      <c r="AL24" s="175"/>
      <c r="AM24" s="176"/>
      <c r="AN24" s="124"/>
      <c r="AO24" s="124"/>
      <c r="AP24" s="175"/>
      <c r="AQ24" s="176"/>
      <c r="AR24" s="124"/>
      <c r="AS24" s="124"/>
      <c r="AT24" s="175"/>
      <c r="AU24" s="176"/>
      <c r="AV24" s="124"/>
      <c r="AW24" s="124"/>
      <c r="AX24" s="566"/>
      <c r="AY24" s="567"/>
      <c r="AZ24" s="143"/>
      <c r="BA24" s="143"/>
      <c r="BB24" s="178"/>
      <c r="BC24" s="176"/>
      <c r="BD24" s="124"/>
      <c r="BE24" s="124"/>
      <c r="BF24" s="175"/>
      <c r="BG24" s="176"/>
      <c r="BH24" s="124"/>
      <c r="BI24" s="124"/>
      <c r="BJ24" s="178"/>
      <c r="BK24" s="176"/>
      <c r="BL24" s="124"/>
      <c r="BM24" s="124"/>
      <c r="BN24" s="178"/>
      <c r="BO24" s="176"/>
      <c r="BP24" s="124"/>
      <c r="BQ24" s="124"/>
      <c r="BR24" s="178"/>
      <c r="BS24" s="176"/>
      <c r="BT24" s="176"/>
      <c r="BU24" s="179"/>
      <c r="BV24" s="568"/>
      <c r="BW24" s="176"/>
      <c r="BX24" s="124">
        <f t="shared" si="20"/>
        <v>0</v>
      </c>
      <c r="BY24" s="124">
        <f t="shared" si="21"/>
        <v>0</v>
      </c>
      <c r="BZ24" s="569"/>
      <c r="CA24" s="570"/>
      <c r="CB24" s="570"/>
      <c r="CC24" s="571"/>
      <c r="CD24" s="572"/>
      <c r="CE24" s="183"/>
      <c r="CF24" s="183"/>
      <c r="CG24" s="184"/>
      <c r="CH24" s="185"/>
      <c r="CI24" s="186"/>
      <c r="CJ24" s="186"/>
      <c r="CK24" s="187"/>
      <c r="CL24" s="178"/>
      <c r="CM24" s="176"/>
      <c r="CN24" s="176"/>
      <c r="CO24" s="179"/>
      <c r="CP24" s="188"/>
      <c r="CQ24" s="189"/>
      <c r="CR24" s="189"/>
      <c r="CS24" s="190"/>
      <c r="CT24" s="185"/>
      <c r="CU24" s="186"/>
      <c r="CV24" s="147"/>
      <c r="CW24" s="147"/>
      <c r="CX24" s="188"/>
      <c r="CY24" s="188"/>
      <c r="CZ24" s="188"/>
      <c r="DA24" s="574"/>
    </row>
    <row r="25" spans="1:105" s="202" customFormat="1" ht="13.5" thickBot="1">
      <c r="A25" s="571" t="s">
        <v>75</v>
      </c>
      <c r="B25" s="564"/>
      <c r="C25" s="565"/>
      <c r="D25" s="137"/>
      <c r="E25" s="137"/>
      <c r="F25" s="178"/>
      <c r="G25" s="175"/>
      <c r="H25" s="124"/>
      <c r="I25" s="124"/>
      <c r="J25" s="178"/>
      <c r="K25" s="175"/>
      <c r="L25" s="124"/>
      <c r="M25" s="124"/>
      <c r="N25" s="178"/>
      <c r="O25" s="175"/>
      <c r="P25" s="124"/>
      <c r="Q25" s="124"/>
      <c r="R25" s="178"/>
      <c r="S25" s="176"/>
      <c r="T25" s="124"/>
      <c r="U25" s="124"/>
      <c r="V25" s="178"/>
      <c r="W25" s="176"/>
      <c r="X25" s="124"/>
      <c r="Y25" s="124"/>
      <c r="Z25" s="178"/>
      <c r="AA25" s="176"/>
      <c r="AB25" s="124"/>
      <c r="AC25" s="124"/>
      <c r="AD25" s="175"/>
      <c r="AE25" s="176"/>
      <c r="AF25" s="124"/>
      <c r="AG25" s="124"/>
      <c r="AH25" s="178"/>
      <c r="AI25" s="176"/>
      <c r="AJ25" s="124"/>
      <c r="AK25" s="124"/>
      <c r="AL25" s="175"/>
      <c r="AM25" s="176"/>
      <c r="AN25" s="124"/>
      <c r="AO25" s="124"/>
      <c r="AP25" s="175"/>
      <c r="AQ25" s="176"/>
      <c r="AR25" s="124"/>
      <c r="AS25" s="124"/>
      <c r="AT25" s="175"/>
      <c r="AU25" s="176"/>
      <c r="AV25" s="124"/>
      <c r="AW25" s="124"/>
      <c r="AX25" s="566"/>
      <c r="AY25" s="567"/>
      <c r="AZ25" s="143"/>
      <c r="BA25" s="143"/>
      <c r="BB25" s="178"/>
      <c r="BC25" s="176"/>
      <c r="BD25" s="124"/>
      <c r="BE25" s="124"/>
      <c r="BF25" s="175"/>
      <c r="BG25" s="176"/>
      <c r="BH25" s="124"/>
      <c r="BI25" s="124"/>
      <c r="BJ25" s="178"/>
      <c r="BK25" s="176"/>
      <c r="BL25" s="124"/>
      <c r="BM25" s="124"/>
      <c r="BN25" s="178"/>
      <c r="BO25" s="176"/>
      <c r="BP25" s="124"/>
      <c r="BQ25" s="124"/>
      <c r="BR25" s="178">
        <v>60</v>
      </c>
      <c r="BS25" s="176"/>
      <c r="BT25" s="176">
        <v>64</v>
      </c>
      <c r="BU25" s="179"/>
      <c r="BV25" s="568"/>
      <c r="BW25" s="176"/>
      <c r="BX25" s="124">
        <f t="shared" si="20"/>
        <v>0</v>
      </c>
      <c r="BY25" s="124">
        <f t="shared" si="21"/>
        <v>0</v>
      </c>
      <c r="BZ25" s="569"/>
      <c r="CA25" s="570"/>
      <c r="CB25" s="570"/>
      <c r="CC25" s="571"/>
      <c r="CD25" s="572"/>
      <c r="CE25" s="183"/>
      <c r="CF25" s="183"/>
      <c r="CG25" s="184"/>
      <c r="CH25" s="185"/>
      <c r="CI25" s="186"/>
      <c r="CJ25" s="186"/>
      <c r="CK25" s="187"/>
      <c r="CL25" s="178"/>
      <c r="CM25" s="176"/>
      <c r="CN25" s="176"/>
      <c r="CO25" s="179"/>
      <c r="CP25" s="188">
        <f t="shared" si="0"/>
        <v>60</v>
      </c>
      <c r="CQ25" s="189">
        <f t="shared" si="36"/>
        <v>0</v>
      </c>
      <c r="CR25" s="189">
        <v>4</v>
      </c>
      <c r="CS25" s="190">
        <f t="shared" si="36"/>
        <v>0</v>
      </c>
      <c r="CT25" s="185"/>
      <c r="CU25" s="186"/>
      <c r="CV25" s="147"/>
      <c r="CW25" s="147"/>
      <c r="CX25" s="188">
        <f t="shared" si="2"/>
        <v>60</v>
      </c>
      <c r="CY25" s="188">
        <f t="shared" si="37"/>
        <v>0</v>
      </c>
      <c r="CZ25" s="188">
        <f t="shared" si="37"/>
        <v>4</v>
      </c>
      <c r="DA25" s="574">
        <f t="shared" si="37"/>
        <v>0</v>
      </c>
    </row>
    <row r="26" spans="1:105" s="573" customFormat="1" ht="15" thickBot="1">
      <c r="A26" s="587" t="s">
        <v>54</v>
      </c>
      <c r="B26" s="575">
        <f>SUM(B15:B23)</f>
        <v>1053279</v>
      </c>
      <c r="C26" s="575">
        <f>SUM(C15:C23)</f>
        <v>846882</v>
      </c>
      <c r="D26" s="575">
        <f aca="true" t="shared" si="38" ref="D26:P26">SUM(D15:D23)</f>
        <v>1846515</v>
      </c>
      <c r="E26" s="577">
        <f t="shared" si="38"/>
        <v>1434132</v>
      </c>
      <c r="F26" s="575">
        <f t="shared" si="38"/>
        <v>9824</v>
      </c>
      <c r="G26" s="575">
        <f t="shared" si="38"/>
        <v>9723</v>
      </c>
      <c r="H26" s="575">
        <f t="shared" si="38"/>
        <v>18375</v>
      </c>
      <c r="I26" s="577">
        <f t="shared" si="38"/>
        <v>16196</v>
      </c>
      <c r="J26" s="575">
        <f t="shared" si="38"/>
        <v>53734</v>
      </c>
      <c r="K26" s="575">
        <f t="shared" si="38"/>
        <v>80955</v>
      </c>
      <c r="L26" s="575">
        <f t="shared" si="38"/>
        <v>89694</v>
      </c>
      <c r="M26" s="577">
        <f t="shared" si="38"/>
        <v>137553</v>
      </c>
      <c r="N26" s="575">
        <f t="shared" si="38"/>
        <v>874312</v>
      </c>
      <c r="O26" s="575">
        <f>SUM(O15:O25)</f>
        <v>652862</v>
      </c>
      <c r="P26" s="575">
        <f t="shared" si="38"/>
        <v>1442890</v>
      </c>
      <c r="Q26" s="576">
        <f>SUM(Q15:Q25)</f>
        <v>1120363</v>
      </c>
      <c r="R26" s="575">
        <f aca="true" t="shared" si="39" ref="R26:CA26">SUM(R15:R25)</f>
        <v>0</v>
      </c>
      <c r="S26" s="575">
        <f t="shared" si="39"/>
        <v>0</v>
      </c>
      <c r="T26" s="575">
        <f t="shared" si="39"/>
        <v>0</v>
      </c>
      <c r="U26" s="576">
        <f t="shared" si="39"/>
        <v>0</v>
      </c>
      <c r="V26" s="575">
        <f t="shared" si="39"/>
        <v>637805</v>
      </c>
      <c r="W26" s="575">
        <f t="shared" si="39"/>
        <v>487708</v>
      </c>
      <c r="X26" s="575">
        <f t="shared" si="39"/>
        <v>954177</v>
      </c>
      <c r="Y26" s="577">
        <f t="shared" si="39"/>
        <v>715567</v>
      </c>
      <c r="Z26" s="575">
        <f t="shared" si="39"/>
        <v>109388</v>
      </c>
      <c r="AA26" s="575">
        <f t="shared" si="39"/>
        <v>200320</v>
      </c>
      <c r="AB26" s="575">
        <f t="shared" si="39"/>
        <v>281882</v>
      </c>
      <c r="AC26" s="577">
        <f t="shared" si="39"/>
        <v>528959</v>
      </c>
      <c r="AD26" s="578">
        <f t="shared" si="39"/>
        <v>192680</v>
      </c>
      <c r="AE26" s="575">
        <f t="shared" si="39"/>
        <v>118449</v>
      </c>
      <c r="AF26" s="575">
        <f t="shared" si="39"/>
        <v>294001</v>
      </c>
      <c r="AG26" s="576">
        <f t="shared" si="39"/>
        <v>191091</v>
      </c>
      <c r="AH26" s="575">
        <f t="shared" si="39"/>
        <v>554814</v>
      </c>
      <c r="AI26" s="575">
        <f t="shared" si="39"/>
        <v>422470</v>
      </c>
      <c r="AJ26" s="575">
        <f t="shared" si="39"/>
        <v>872333</v>
      </c>
      <c r="AK26" s="577">
        <f t="shared" si="39"/>
        <v>776979</v>
      </c>
      <c r="AL26" s="578">
        <f t="shared" si="39"/>
        <v>139702</v>
      </c>
      <c r="AM26" s="575">
        <f t="shared" si="39"/>
        <v>105439</v>
      </c>
      <c r="AN26" s="575">
        <f t="shared" si="39"/>
        <v>211379</v>
      </c>
      <c r="AO26" s="575">
        <f t="shared" si="39"/>
        <v>170930</v>
      </c>
      <c r="AP26" s="575">
        <f t="shared" si="39"/>
        <v>3655428</v>
      </c>
      <c r="AQ26" s="575">
        <f t="shared" si="39"/>
        <v>2636587</v>
      </c>
      <c r="AR26" s="575">
        <f t="shared" si="39"/>
        <v>6877701</v>
      </c>
      <c r="AS26" s="575">
        <f t="shared" si="39"/>
        <v>4618487</v>
      </c>
      <c r="AT26" s="575">
        <f t="shared" si="39"/>
        <v>3945104</v>
      </c>
      <c r="AU26" s="575">
        <f t="shared" si="39"/>
        <v>3950915</v>
      </c>
      <c r="AV26" s="575">
        <f t="shared" si="39"/>
        <v>6593487</v>
      </c>
      <c r="AW26" s="575">
        <f t="shared" si="39"/>
        <v>6746570</v>
      </c>
      <c r="AX26" s="575">
        <f t="shared" si="39"/>
        <v>0</v>
      </c>
      <c r="AY26" s="575">
        <f t="shared" si="39"/>
        <v>0</v>
      </c>
      <c r="AZ26" s="575">
        <f t="shared" si="39"/>
        <v>0</v>
      </c>
      <c r="BA26" s="576">
        <f t="shared" si="39"/>
        <v>0</v>
      </c>
      <c r="BB26" s="575">
        <f t="shared" si="39"/>
        <v>355060</v>
      </c>
      <c r="BC26" s="575">
        <f t="shared" si="39"/>
        <v>261007</v>
      </c>
      <c r="BD26" s="575">
        <f t="shared" si="39"/>
        <v>578832</v>
      </c>
      <c r="BE26" s="577">
        <f t="shared" si="39"/>
        <v>444851</v>
      </c>
      <c r="BF26" s="578">
        <f t="shared" si="39"/>
        <v>1187181</v>
      </c>
      <c r="BG26" s="575">
        <f t="shared" si="39"/>
        <v>949631</v>
      </c>
      <c r="BH26" s="575">
        <f t="shared" si="39"/>
        <v>1809170</v>
      </c>
      <c r="BI26" s="576">
        <f t="shared" si="39"/>
        <v>1470845</v>
      </c>
      <c r="BJ26" s="575">
        <f t="shared" si="39"/>
        <v>2512444</v>
      </c>
      <c r="BK26" s="575">
        <f t="shared" si="39"/>
        <v>2237613</v>
      </c>
      <c r="BL26" s="575">
        <f t="shared" si="39"/>
        <v>4096393</v>
      </c>
      <c r="BM26" s="576">
        <f t="shared" si="39"/>
        <v>3688471</v>
      </c>
      <c r="BN26" s="575">
        <f t="shared" si="39"/>
        <v>665341</v>
      </c>
      <c r="BO26" s="575">
        <f t="shared" si="39"/>
        <v>580543</v>
      </c>
      <c r="BP26" s="575">
        <f t="shared" si="39"/>
        <v>1152370</v>
      </c>
      <c r="BQ26" s="576">
        <f t="shared" si="39"/>
        <v>972074</v>
      </c>
      <c r="BR26" s="575">
        <f t="shared" si="39"/>
        <v>425309</v>
      </c>
      <c r="BS26" s="575">
        <f t="shared" si="39"/>
        <v>440642</v>
      </c>
      <c r="BT26" s="575">
        <f t="shared" si="39"/>
        <v>801820</v>
      </c>
      <c r="BU26" s="576">
        <f t="shared" si="39"/>
        <v>758573</v>
      </c>
      <c r="BV26" s="575">
        <f>BV9</f>
        <v>0</v>
      </c>
      <c r="BW26" s="575">
        <f>BW9</f>
        <v>0</v>
      </c>
      <c r="BX26" s="575">
        <f>BX9</f>
        <v>0</v>
      </c>
      <c r="BY26" s="575">
        <f>BY9</f>
        <v>0</v>
      </c>
      <c r="BZ26" s="575">
        <f t="shared" si="39"/>
        <v>4082329</v>
      </c>
      <c r="CA26" s="575">
        <f t="shared" si="39"/>
        <v>3192428</v>
      </c>
      <c r="CB26" s="579">
        <f>SUM(CB15:CB25)</f>
        <v>6576051</v>
      </c>
      <c r="CC26" s="580">
        <f>SUM(CC15:CC25)</f>
        <v>5151350</v>
      </c>
      <c r="CD26" s="581">
        <f>SUM(CD15:CD25)</f>
        <v>280958</v>
      </c>
      <c r="CE26" s="579">
        <f aca="true" t="shared" si="40" ref="CE26:CJ26">SUM(CE15:CE25)</f>
        <v>271923</v>
      </c>
      <c r="CF26" s="579">
        <f t="shared" si="40"/>
        <v>447085</v>
      </c>
      <c r="CG26" s="580">
        <f t="shared" si="40"/>
        <v>443332</v>
      </c>
      <c r="CH26" s="581">
        <f t="shared" si="40"/>
        <v>390962</v>
      </c>
      <c r="CI26" s="579">
        <f t="shared" si="40"/>
        <v>378104</v>
      </c>
      <c r="CJ26" s="579">
        <f t="shared" si="40"/>
        <v>663079</v>
      </c>
      <c r="CK26" s="580">
        <f>SUM(CK15:CK25)</f>
        <v>543996</v>
      </c>
      <c r="CL26" s="581">
        <f>SUM(CL15:CL25)</f>
        <v>1719739</v>
      </c>
      <c r="CM26" s="579">
        <f>SUM(CM15:CM25)</f>
        <v>1251469</v>
      </c>
      <c r="CN26" s="579">
        <f>SUM(CN15:CN25)</f>
        <v>2946086</v>
      </c>
      <c r="CO26" s="580">
        <f>SUM(CO15:CO25)</f>
        <v>1925254</v>
      </c>
      <c r="CP26" s="581">
        <f t="shared" si="0"/>
        <v>22845393</v>
      </c>
      <c r="CQ26" s="582">
        <f t="shared" si="36"/>
        <v>19075670</v>
      </c>
      <c r="CR26" s="582">
        <f t="shared" si="36"/>
        <v>38553320</v>
      </c>
      <c r="CS26" s="583">
        <f t="shared" si="36"/>
        <v>31855573</v>
      </c>
      <c r="CT26" s="584">
        <f>SUM(CT15:CT25)</f>
        <v>47500737</v>
      </c>
      <c r="CU26" s="585">
        <f>SUM(CU15:CU25)</f>
        <v>45243662</v>
      </c>
      <c r="CV26" s="585">
        <f>SUM(CV15:CV25)</f>
        <v>86145009</v>
      </c>
      <c r="CW26" s="889">
        <f>SUM(CW15:CW25)</f>
        <v>82255584</v>
      </c>
      <c r="CX26" s="581">
        <f t="shared" si="2"/>
        <v>70346130</v>
      </c>
      <c r="CY26" s="581">
        <f t="shared" si="37"/>
        <v>64319332</v>
      </c>
      <c r="CZ26" s="581">
        <f t="shared" si="37"/>
        <v>124698329</v>
      </c>
      <c r="DA26" s="586">
        <f t="shared" si="37"/>
        <v>114111157</v>
      </c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A4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AZ2"/>
    </sheetView>
  </sheetViews>
  <sheetFormatPr defaultColWidth="9.140625" defaultRowHeight="15"/>
  <cols>
    <col min="1" max="1" width="63.421875" style="156" customWidth="1"/>
    <col min="2" max="2" width="11.140625" style="156" customWidth="1"/>
    <col min="3" max="3" width="12.421875" style="156" bestFit="1" customWidth="1"/>
    <col min="4" max="4" width="11.421875" style="156" bestFit="1" customWidth="1"/>
    <col min="5" max="5" width="12.00390625" style="156" customWidth="1"/>
    <col min="6" max="6" width="11.421875" style="156" bestFit="1" customWidth="1"/>
    <col min="7" max="7" width="13.8515625" style="156" customWidth="1"/>
    <col min="8" max="8" width="11.8515625" style="156" bestFit="1" customWidth="1"/>
    <col min="9" max="9" width="13.00390625" style="156" bestFit="1" customWidth="1"/>
    <col min="10" max="10" width="11.421875" style="156" bestFit="1" customWidth="1"/>
    <col min="11" max="11" width="12.421875" style="156" bestFit="1" customWidth="1"/>
    <col min="12" max="12" width="11.421875" style="156" bestFit="1" customWidth="1"/>
    <col min="13" max="13" width="12.421875" style="156" bestFit="1" customWidth="1"/>
    <col min="14" max="14" width="11.421875" style="156" bestFit="1" customWidth="1"/>
    <col min="15" max="15" width="13.00390625" style="156" bestFit="1" customWidth="1"/>
    <col min="16" max="16" width="10.8515625" style="156" customWidth="1"/>
    <col min="17" max="17" width="10.00390625" style="156" customWidth="1"/>
    <col min="18" max="18" width="10.57421875" style="156" customWidth="1"/>
    <col min="19" max="19" width="13.00390625" style="156" bestFit="1" customWidth="1"/>
    <col min="20" max="20" width="11.421875" style="156" bestFit="1" customWidth="1"/>
    <col min="21" max="21" width="12.421875" style="156" bestFit="1" customWidth="1"/>
    <col min="22" max="22" width="11.421875" style="156" bestFit="1" customWidth="1"/>
    <col min="23" max="23" width="12.421875" style="156" bestFit="1" customWidth="1"/>
    <col min="24" max="24" width="11.7109375" style="156" customWidth="1"/>
    <col min="25" max="25" width="13.00390625" style="156" bestFit="1" customWidth="1"/>
    <col min="26" max="26" width="11.421875" style="156" bestFit="1" customWidth="1"/>
    <col min="27" max="27" width="12.421875" style="156" customWidth="1"/>
    <col min="28" max="28" width="11.8515625" style="156" bestFit="1" customWidth="1"/>
    <col min="29" max="29" width="13.00390625" style="156" bestFit="1" customWidth="1"/>
    <col min="30" max="30" width="11.8515625" style="156" bestFit="1" customWidth="1"/>
    <col min="31" max="31" width="13.00390625" style="156" bestFit="1" customWidth="1"/>
    <col min="32" max="32" width="11.421875" style="156" bestFit="1" customWidth="1"/>
    <col min="33" max="33" width="12.421875" style="156" bestFit="1" customWidth="1"/>
    <col min="34" max="34" width="10.7109375" style="156" customWidth="1"/>
    <col min="35" max="35" width="11.421875" style="156" customWidth="1"/>
    <col min="36" max="36" width="11.8515625" style="156" bestFit="1" customWidth="1"/>
    <col min="37" max="37" width="13.00390625" style="156" bestFit="1" customWidth="1"/>
    <col min="38" max="38" width="11.8515625" style="156" bestFit="1" customWidth="1"/>
    <col min="39" max="39" width="13.00390625" style="156" bestFit="1" customWidth="1"/>
    <col min="40" max="40" width="11.8515625" style="156" bestFit="1" customWidth="1"/>
    <col min="41" max="41" width="13.00390625" style="156" bestFit="1" customWidth="1"/>
    <col min="42" max="42" width="10.7109375" style="156" customWidth="1"/>
    <col min="43" max="43" width="13.00390625" style="156" bestFit="1" customWidth="1"/>
    <col min="44" max="44" width="11.8515625" style="156" bestFit="1" customWidth="1"/>
    <col min="45" max="45" width="13.00390625" style="156" bestFit="1" customWidth="1"/>
    <col min="46" max="46" width="11.421875" style="156" bestFit="1" customWidth="1"/>
    <col min="47" max="47" width="12.421875" style="156" bestFit="1" customWidth="1"/>
    <col min="48" max="48" width="11.57421875" style="156" bestFit="1" customWidth="1"/>
    <col min="49" max="49" width="12.8515625" style="156" bestFit="1" customWidth="1"/>
    <col min="50" max="50" width="12.00390625" style="156" customWidth="1"/>
    <col min="51" max="51" width="13.00390625" style="156" bestFit="1" customWidth="1"/>
    <col min="52" max="52" width="11.57421875" style="156" bestFit="1" customWidth="1"/>
    <col min="53" max="53" width="12.8515625" style="156" bestFit="1" customWidth="1"/>
    <col min="54" max="16384" width="9.140625" style="156" customWidth="1"/>
  </cols>
  <sheetData>
    <row r="1" spans="1:52" ht="15.75">
      <c r="A1" s="1302" t="s">
        <v>150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O1" s="1302"/>
      <c r="P1" s="1302"/>
      <c r="Q1" s="1302"/>
      <c r="R1" s="1302"/>
      <c r="S1" s="1302"/>
      <c r="T1" s="1302"/>
      <c r="U1" s="1302"/>
      <c r="V1" s="1302"/>
      <c r="W1" s="1302"/>
      <c r="X1" s="1302"/>
      <c r="Y1" s="1302"/>
      <c r="Z1" s="1302"/>
      <c r="AA1" s="1302"/>
      <c r="AB1" s="1302"/>
      <c r="AC1" s="1302"/>
      <c r="AD1" s="1302"/>
      <c r="AE1" s="1302"/>
      <c r="AF1" s="1302"/>
      <c r="AG1" s="1302"/>
      <c r="AH1" s="1302"/>
      <c r="AI1" s="1302"/>
      <c r="AJ1" s="1302"/>
      <c r="AK1" s="1302"/>
      <c r="AL1" s="1302"/>
      <c r="AM1" s="1302"/>
      <c r="AN1" s="1302"/>
      <c r="AO1" s="1302"/>
      <c r="AP1" s="1302"/>
      <c r="AQ1" s="1302"/>
      <c r="AR1" s="1302"/>
      <c r="AS1" s="1302"/>
      <c r="AT1" s="1302"/>
      <c r="AU1" s="1302"/>
      <c r="AV1" s="1302"/>
      <c r="AW1" s="1302"/>
      <c r="AX1" s="1302"/>
      <c r="AY1" s="1302"/>
      <c r="AZ1" s="1302"/>
    </row>
    <row r="2" spans="1:52" s="588" customFormat="1" ht="16.5" thickBot="1">
      <c r="A2" s="1291" t="s">
        <v>76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1291"/>
      <c r="R2" s="1291"/>
      <c r="S2" s="1291"/>
      <c r="T2" s="1291"/>
      <c r="U2" s="1291"/>
      <c r="V2" s="1291"/>
      <c r="W2" s="1291"/>
      <c r="X2" s="1291"/>
      <c r="Y2" s="1291"/>
      <c r="Z2" s="1291"/>
      <c r="AA2" s="1291"/>
      <c r="AB2" s="1291"/>
      <c r="AC2" s="1291"/>
      <c r="AD2" s="1291"/>
      <c r="AE2" s="1291"/>
      <c r="AF2" s="1291"/>
      <c r="AG2" s="1291"/>
      <c r="AH2" s="1291"/>
      <c r="AI2" s="1291"/>
      <c r="AJ2" s="1291"/>
      <c r="AK2" s="1291"/>
      <c r="AL2" s="1291"/>
      <c r="AM2" s="1291"/>
      <c r="AN2" s="1291"/>
      <c r="AO2" s="1291"/>
      <c r="AP2" s="1291"/>
      <c r="AQ2" s="1291"/>
      <c r="AR2" s="1291"/>
      <c r="AS2" s="1291"/>
      <c r="AT2" s="1291"/>
      <c r="AU2" s="1291"/>
      <c r="AV2" s="1291"/>
      <c r="AW2" s="1291"/>
      <c r="AX2" s="1291"/>
      <c r="AY2" s="1291"/>
      <c r="AZ2" s="1291"/>
    </row>
    <row r="3" spans="1:53" s="931" customFormat="1" ht="25.5" customHeight="1" thickBot="1">
      <c r="A3" s="1303" t="s">
        <v>0</v>
      </c>
      <c r="B3" s="1305" t="s">
        <v>153</v>
      </c>
      <c r="C3" s="1306"/>
      <c r="D3" s="1298" t="s">
        <v>154</v>
      </c>
      <c r="E3" s="1299"/>
      <c r="F3" s="1298" t="s">
        <v>155</v>
      </c>
      <c r="G3" s="1299"/>
      <c r="H3" s="1298" t="s">
        <v>156</v>
      </c>
      <c r="I3" s="1299"/>
      <c r="J3" s="1298" t="s">
        <v>157</v>
      </c>
      <c r="K3" s="1299"/>
      <c r="L3" s="1298" t="s">
        <v>158</v>
      </c>
      <c r="M3" s="1299"/>
      <c r="N3" s="1298" t="s">
        <v>159</v>
      </c>
      <c r="O3" s="1299"/>
      <c r="P3" s="1298" t="s">
        <v>160</v>
      </c>
      <c r="Q3" s="1299"/>
      <c r="R3" s="1298" t="s">
        <v>161</v>
      </c>
      <c r="S3" s="1299"/>
      <c r="T3" s="1298" t="s">
        <v>162</v>
      </c>
      <c r="U3" s="1299"/>
      <c r="V3" s="1298" t="s">
        <v>163</v>
      </c>
      <c r="W3" s="1299"/>
      <c r="X3" s="1298" t="s">
        <v>164</v>
      </c>
      <c r="Y3" s="1299"/>
      <c r="Z3" s="1298" t="s">
        <v>165</v>
      </c>
      <c r="AA3" s="1299"/>
      <c r="AB3" s="1298" t="s">
        <v>166</v>
      </c>
      <c r="AC3" s="1299"/>
      <c r="AD3" s="1298" t="s">
        <v>167</v>
      </c>
      <c r="AE3" s="1299"/>
      <c r="AF3" s="1298" t="s">
        <v>168</v>
      </c>
      <c r="AG3" s="1299"/>
      <c r="AH3" s="1298" t="s">
        <v>169</v>
      </c>
      <c r="AI3" s="1299"/>
      <c r="AJ3" s="1298" t="s">
        <v>170</v>
      </c>
      <c r="AK3" s="1299"/>
      <c r="AL3" s="1298" t="s">
        <v>171</v>
      </c>
      <c r="AM3" s="1299"/>
      <c r="AN3" s="1298" t="s">
        <v>172</v>
      </c>
      <c r="AO3" s="1299"/>
      <c r="AP3" s="1300" t="s">
        <v>173</v>
      </c>
      <c r="AQ3" s="1301"/>
      <c r="AR3" s="1309" t="s">
        <v>174</v>
      </c>
      <c r="AS3" s="1310"/>
      <c r="AT3" s="1298" t="s">
        <v>175</v>
      </c>
      <c r="AU3" s="1299"/>
      <c r="AV3" s="1298" t="s">
        <v>1</v>
      </c>
      <c r="AW3" s="1299"/>
      <c r="AX3" s="1300" t="s">
        <v>176</v>
      </c>
      <c r="AY3" s="1301"/>
      <c r="AZ3" s="1307" t="s">
        <v>2</v>
      </c>
      <c r="BA3" s="1308"/>
    </row>
    <row r="4" spans="1:53" s="589" customFormat="1" ht="15" customHeight="1" thickBot="1">
      <c r="A4" s="1304"/>
      <c r="B4" s="638" t="s">
        <v>282</v>
      </c>
      <c r="C4" s="610" t="s">
        <v>284</v>
      </c>
      <c r="D4" s="638" t="s">
        <v>282</v>
      </c>
      <c r="E4" s="610" t="s">
        <v>284</v>
      </c>
      <c r="F4" s="638" t="s">
        <v>282</v>
      </c>
      <c r="G4" s="610" t="s">
        <v>284</v>
      </c>
      <c r="H4" s="638" t="s">
        <v>282</v>
      </c>
      <c r="I4" s="610" t="s">
        <v>284</v>
      </c>
      <c r="J4" s="638" t="s">
        <v>282</v>
      </c>
      <c r="K4" s="610" t="s">
        <v>284</v>
      </c>
      <c r="L4" s="638" t="s">
        <v>282</v>
      </c>
      <c r="M4" s="610" t="s">
        <v>284</v>
      </c>
      <c r="N4" s="638" t="s">
        <v>282</v>
      </c>
      <c r="O4" s="610" t="s">
        <v>284</v>
      </c>
      <c r="P4" s="638" t="s">
        <v>282</v>
      </c>
      <c r="Q4" s="610" t="s">
        <v>284</v>
      </c>
      <c r="R4" s="638" t="s">
        <v>282</v>
      </c>
      <c r="S4" s="610" t="s">
        <v>284</v>
      </c>
      <c r="T4" s="638" t="s">
        <v>282</v>
      </c>
      <c r="U4" s="610" t="s">
        <v>284</v>
      </c>
      <c r="V4" s="638" t="s">
        <v>282</v>
      </c>
      <c r="W4" s="610" t="s">
        <v>284</v>
      </c>
      <c r="X4" s="638" t="s">
        <v>282</v>
      </c>
      <c r="Y4" s="610" t="s">
        <v>284</v>
      </c>
      <c r="Z4" s="638" t="s">
        <v>282</v>
      </c>
      <c r="AA4" s="610" t="s">
        <v>284</v>
      </c>
      <c r="AB4" s="638" t="s">
        <v>282</v>
      </c>
      <c r="AC4" s="610" t="s">
        <v>284</v>
      </c>
      <c r="AD4" s="638" t="s">
        <v>282</v>
      </c>
      <c r="AE4" s="610" t="s">
        <v>284</v>
      </c>
      <c r="AF4" s="638" t="s">
        <v>282</v>
      </c>
      <c r="AG4" s="610" t="s">
        <v>284</v>
      </c>
      <c r="AH4" s="638" t="s">
        <v>282</v>
      </c>
      <c r="AI4" s="610" t="s">
        <v>284</v>
      </c>
      <c r="AJ4" s="638" t="s">
        <v>282</v>
      </c>
      <c r="AK4" s="610" t="s">
        <v>284</v>
      </c>
      <c r="AL4" s="638" t="s">
        <v>282</v>
      </c>
      <c r="AM4" s="610" t="s">
        <v>284</v>
      </c>
      <c r="AN4" s="638" t="s">
        <v>282</v>
      </c>
      <c r="AO4" s="610" t="s">
        <v>284</v>
      </c>
      <c r="AP4" s="638" t="s">
        <v>282</v>
      </c>
      <c r="AQ4" s="610" t="s">
        <v>284</v>
      </c>
      <c r="AR4" s="638" t="s">
        <v>282</v>
      </c>
      <c r="AS4" s="610" t="s">
        <v>284</v>
      </c>
      <c r="AT4" s="638" t="s">
        <v>282</v>
      </c>
      <c r="AU4" s="610" t="s">
        <v>284</v>
      </c>
      <c r="AV4" s="638" t="s">
        <v>282</v>
      </c>
      <c r="AW4" s="610" t="s">
        <v>284</v>
      </c>
      <c r="AX4" s="638" t="s">
        <v>282</v>
      </c>
      <c r="AY4" s="610" t="s">
        <v>284</v>
      </c>
      <c r="AZ4" s="912" t="s">
        <v>282</v>
      </c>
      <c r="BA4" s="908" t="s">
        <v>284</v>
      </c>
    </row>
    <row r="5" spans="1:53" ht="15" customHeight="1">
      <c r="A5" s="733" t="s">
        <v>77</v>
      </c>
      <c r="B5" s="732">
        <v>1836641</v>
      </c>
      <c r="C5" s="1142">
        <v>3489144</v>
      </c>
      <c r="D5" s="732">
        <v>194891</v>
      </c>
      <c r="E5" s="1142">
        <v>448409</v>
      </c>
      <c r="F5" s="231">
        <v>414079</v>
      </c>
      <c r="G5" s="1142">
        <v>828839</v>
      </c>
      <c r="H5" s="732"/>
      <c r="I5" s="1142"/>
      <c r="J5" s="732"/>
      <c r="K5" s="1142"/>
      <c r="L5" s="732"/>
      <c r="M5" s="1142"/>
      <c r="N5" s="732"/>
      <c r="O5" s="1142"/>
      <c r="P5" s="732"/>
      <c r="Q5" s="1142"/>
      <c r="R5" s="732"/>
      <c r="S5" s="1142"/>
      <c r="T5" s="732"/>
      <c r="U5" s="1142"/>
      <c r="V5" s="732"/>
      <c r="W5" s="1142"/>
      <c r="X5" s="732"/>
      <c r="Y5" s="1142"/>
      <c r="Z5" s="732"/>
      <c r="AA5" s="1142"/>
      <c r="AB5" s="732"/>
      <c r="AC5" s="1142"/>
      <c r="AD5" s="732"/>
      <c r="AE5" s="1142"/>
      <c r="AF5" s="732"/>
      <c r="AG5" s="1142"/>
      <c r="AH5" s="732"/>
      <c r="AI5" s="1142"/>
      <c r="AJ5" s="732"/>
      <c r="AK5" s="1142"/>
      <c r="AL5" s="732"/>
      <c r="AM5" s="1142"/>
      <c r="AN5" s="1160"/>
      <c r="AO5" s="1157"/>
      <c r="AP5" s="732"/>
      <c r="AQ5" s="1142"/>
      <c r="AR5" s="732"/>
      <c r="AS5" s="1142"/>
      <c r="AT5" s="732"/>
      <c r="AU5" s="1142"/>
      <c r="AV5" s="732"/>
      <c r="AW5" s="1144"/>
      <c r="AX5" s="732">
        <v>61593147</v>
      </c>
      <c r="AY5" s="1142">
        <v>111774640</v>
      </c>
      <c r="AZ5" s="232"/>
      <c r="BA5" s="233"/>
    </row>
    <row r="6" spans="1:53" ht="16.5">
      <c r="A6" s="223" t="s">
        <v>78</v>
      </c>
      <c r="B6" s="224">
        <v>57571</v>
      </c>
      <c r="C6" s="1142">
        <v>120021</v>
      </c>
      <c r="D6" s="231">
        <v>15099</v>
      </c>
      <c r="E6" s="1142">
        <v>28133</v>
      </c>
      <c r="F6" s="231">
        <v>9956</v>
      </c>
      <c r="G6" s="1142">
        <v>16827</v>
      </c>
      <c r="H6" s="231"/>
      <c r="I6" s="1142"/>
      <c r="J6" s="231"/>
      <c r="K6" s="1142"/>
      <c r="L6" s="231"/>
      <c r="M6" s="1142"/>
      <c r="N6" s="231"/>
      <c r="O6" s="1142"/>
      <c r="P6" s="231"/>
      <c r="Q6" s="1142"/>
      <c r="R6" s="231"/>
      <c r="S6" s="1142"/>
      <c r="T6" s="231"/>
      <c r="U6" s="1142"/>
      <c r="V6" s="231"/>
      <c r="W6" s="1142"/>
      <c r="X6" s="231"/>
      <c r="Y6" s="1142"/>
      <c r="Z6" s="392"/>
      <c r="AA6" s="1142"/>
      <c r="AB6" s="231"/>
      <c r="AC6" s="1142"/>
      <c r="AD6" s="231"/>
      <c r="AE6" s="1142"/>
      <c r="AF6" s="231"/>
      <c r="AG6" s="1142"/>
      <c r="AH6" s="231"/>
      <c r="AI6" s="1142"/>
      <c r="AJ6" s="231"/>
      <c r="AK6" s="1142"/>
      <c r="AL6" s="711"/>
      <c r="AM6" s="1142"/>
      <c r="AN6" s="1161"/>
      <c r="AO6" s="1157"/>
      <c r="AP6" s="712"/>
      <c r="AQ6" s="1142"/>
      <c r="AR6" s="230"/>
      <c r="AS6" s="1142"/>
      <c r="AT6" s="231"/>
      <c r="AU6" s="1142"/>
      <c r="AV6" s="232"/>
      <c r="AW6" s="1145"/>
      <c r="AX6" s="230">
        <v>811592</v>
      </c>
      <c r="AY6" s="1142">
        <v>1559268</v>
      </c>
      <c r="AZ6" s="232"/>
      <c r="BA6" s="233"/>
    </row>
    <row r="7" spans="1:53" ht="16.5">
      <c r="A7" s="223" t="s">
        <v>79</v>
      </c>
      <c r="B7" s="224">
        <v>64308</v>
      </c>
      <c r="C7" s="1142">
        <v>91558</v>
      </c>
      <c r="D7" s="231">
        <v>2258</v>
      </c>
      <c r="E7" s="1142">
        <v>3086</v>
      </c>
      <c r="F7" s="231">
        <v>3823</v>
      </c>
      <c r="G7" s="1142">
        <v>6210</v>
      </c>
      <c r="H7" s="231"/>
      <c r="I7" s="1142"/>
      <c r="J7" s="231"/>
      <c r="K7" s="1142"/>
      <c r="L7" s="231"/>
      <c r="M7" s="1142"/>
      <c r="N7" s="231"/>
      <c r="O7" s="1142"/>
      <c r="P7" s="231"/>
      <c r="Q7" s="1142"/>
      <c r="R7" s="231"/>
      <c r="S7" s="1142"/>
      <c r="T7" s="231"/>
      <c r="U7" s="1142"/>
      <c r="V7" s="231"/>
      <c r="W7" s="1142"/>
      <c r="X7" s="231"/>
      <c r="Y7" s="1142"/>
      <c r="Z7" s="392"/>
      <c r="AA7" s="1142"/>
      <c r="AB7" s="231"/>
      <c r="AC7" s="1142"/>
      <c r="AD7" s="231"/>
      <c r="AE7" s="1142"/>
      <c r="AF7" s="231"/>
      <c r="AG7" s="1142"/>
      <c r="AH7" s="231"/>
      <c r="AI7" s="1142"/>
      <c r="AJ7" s="231"/>
      <c r="AK7" s="1142"/>
      <c r="AL7" s="711"/>
      <c r="AM7" s="1142"/>
      <c r="AN7" s="1161"/>
      <c r="AO7" s="1157"/>
      <c r="AP7" s="712"/>
      <c r="AQ7" s="1142"/>
      <c r="AR7" s="230"/>
      <c r="AS7" s="1142"/>
      <c r="AT7" s="231"/>
      <c r="AU7" s="1142"/>
      <c r="AV7" s="232"/>
      <c r="AW7" s="1145"/>
      <c r="AX7" s="230">
        <v>80169</v>
      </c>
      <c r="AY7" s="1142">
        <v>101856</v>
      </c>
      <c r="AZ7" s="232"/>
      <c r="BA7" s="233"/>
    </row>
    <row r="8" spans="1:53" ht="16.5">
      <c r="A8" s="223" t="s">
        <v>80</v>
      </c>
      <c r="B8" s="224">
        <v>137011</v>
      </c>
      <c r="C8" s="1142">
        <v>274144</v>
      </c>
      <c r="D8" s="231">
        <v>21395</v>
      </c>
      <c r="E8" s="1142">
        <v>45261</v>
      </c>
      <c r="F8" s="231">
        <v>89351</v>
      </c>
      <c r="G8" s="1142">
        <v>170952</v>
      </c>
      <c r="H8" s="231"/>
      <c r="I8" s="1142"/>
      <c r="J8" s="231"/>
      <c r="K8" s="1142"/>
      <c r="L8" s="231"/>
      <c r="M8" s="1142"/>
      <c r="N8" s="231"/>
      <c r="O8" s="1142"/>
      <c r="P8" s="231"/>
      <c r="Q8" s="1142"/>
      <c r="R8" s="231"/>
      <c r="S8" s="1142"/>
      <c r="T8" s="231"/>
      <c r="U8" s="1142"/>
      <c r="V8" s="231"/>
      <c r="W8" s="1142"/>
      <c r="X8" s="231"/>
      <c r="Y8" s="1142"/>
      <c r="Z8" s="392"/>
      <c r="AA8" s="1142"/>
      <c r="AB8" s="231"/>
      <c r="AC8" s="1142"/>
      <c r="AD8" s="231"/>
      <c r="AE8" s="1142"/>
      <c r="AF8" s="231"/>
      <c r="AG8" s="1142"/>
      <c r="AH8" s="231"/>
      <c r="AI8" s="1142"/>
      <c r="AJ8" s="231"/>
      <c r="AK8" s="1142"/>
      <c r="AL8" s="711"/>
      <c r="AM8" s="1142"/>
      <c r="AN8" s="1161"/>
      <c r="AO8" s="1157"/>
      <c r="AP8" s="712"/>
      <c r="AQ8" s="1142"/>
      <c r="AR8" s="230"/>
      <c r="AS8" s="1142"/>
      <c r="AT8" s="231"/>
      <c r="AU8" s="1142"/>
      <c r="AV8" s="232"/>
      <c r="AW8" s="1145"/>
      <c r="AX8" s="230">
        <v>1345514</v>
      </c>
      <c r="AY8" s="1142">
        <v>2568992</v>
      </c>
      <c r="AZ8" s="232"/>
      <c r="BA8" s="233"/>
    </row>
    <row r="9" spans="1:53" ht="16.5">
      <c r="A9" s="223" t="s">
        <v>81</v>
      </c>
      <c r="B9" s="224">
        <v>61486</v>
      </c>
      <c r="C9" s="1142">
        <v>129607</v>
      </c>
      <c r="D9" s="231">
        <v>2389</v>
      </c>
      <c r="E9" s="1142">
        <v>3448</v>
      </c>
      <c r="F9" s="231">
        <v>30478</v>
      </c>
      <c r="G9" s="1142">
        <v>61769</v>
      </c>
      <c r="H9" s="231"/>
      <c r="I9" s="1142"/>
      <c r="J9" s="231"/>
      <c r="K9" s="1142"/>
      <c r="L9" s="231"/>
      <c r="M9" s="1142"/>
      <c r="N9" s="231"/>
      <c r="O9" s="1142"/>
      <c r="P9" s="231"/>
      <c r="Q9" s="1142"/>
      <c r="R9" s="231"/>
      <c r="S9" s="1142"/>
      <c r="T9" s="231"/>
      <c r="U9" s="1142"/>
      <c r="V9" s="231"/>
      <c r="W9" s="1142"/>
      <c r="X9" s="231"/>
      <c r="Y9" s="1142"/>
      <c r="Z9" s="392"/>
      <c r="AA9" s="1142"/>
      <c r="AB9" s="231"/>
      <c r="AC9" s="1142"/>
      <c r="AD9" s="231"/>
      <c r="AE9" s="1142"/>
      <c r="AF9" s="231"/>
      <c r="AG9" s="1142"/>
      <c r="AH9" s="231"/>
      <c r="AI9" s="1142"/>
      <c r="AJ9" s="231"/>
      <c r="AK9" s="1142"/>
      <c r="AL9" s="711"/>
      <c r="AM9" s="1142"/>
      <c r="AN9" s="1161"/>
      <c r="AO9" s="1157"/>
      <c r="AP9" s="712"/>
      <c r="AQ9" s="1142"/>
      <c r="AR9" s="230"/>
      <c r="AS9" s="1142"/>
      <c r="AT9" s="231"/>
      <c r="AU9" s="1142"/>
      <c r="AV9" s="232"/>
      <c r="AW9" s="1145"/>
      <c r="AX9" s="230">
        <v>288725</v>
      </c>
      <c r="AY9" s="1142">
        <v>412769</v>
      </c>
      <c r="AZ9" s="232"/>
      <c r="BA9" s="233"/>
    </row>
    <row r="10" spans="1:53" ht="16.5">
      <c r="A10" s="223" t="s">
        <v>82</v>
      </c>
      <c r="B10" s="224">
        <v>11297</v>
      </c>
      <c r="C10" s="1142">
        <v>19928</v>
      </c>
      <c r="D10" s="231">
        <v>1685</v>
      </c>
      <c r="E10" s="1142">
        <v>4033</v>
      </c>
      <c r="F10" s="231">
        <v>-2123</v>
      </c>
      <c r="G10" s="1142">
        <v>6693</v>
      </c>
      <c r="H10" s="231"/>
      <c r="I10" s="1142"/>
      <c r="J10" s="231"/>
      <c r="K10" s="1142"/>
      <c r="L10" s="231"/>
      <c r="M10" s="1142"/>
      <c r="N10" s="231"/>
      <c r="O10" s="1142"/>
      <c r="P10" s="231"/>
      <c r="Q10" s="1142"/>
      <c r="R10" s="231"/>
      <c r="S10" s="1142"/>
      <c r="T10" s="231"/>
      <c r="U10" s="1142"/>
      <c r="V10" s="231"/>
      <c r="W10" s="1142"/>
      <c r="X10" s="231"/>
      <c r="Y10" s="1142"/>
      <c r="Z10" s="231"/>
      <c r="AA10" s="1142"/>
      <c r="AB10" s="231"/>
      <c r="AC10" s="1142"/>
      <c r="AD10" s="231"/>
      <c r="AE10" s="1142"/>
      <c r="AF10" s="231"/>
      <c r="AG10" s="1142"/>
      <c r="AH10" s="231"/>
      <c r="AI10" s="1142"/>
      <c r="AJ10" s="231"/>
      <c r="AK10" s="1142"/>
      <c r="AL10" s="711"/>
      <c r="AM10" s="1142"/>
      <c r="AN10" s="1161"/>
      <c r="AO10" s="1157"/>
      <c r="AP10" s="712"/>
      <c r="AQ10" s="1142"/>
      <c r="AR10" s="230"/>
      <c r="AS10" s="1142"/>
      <c r="AT10" s="231"/>
      <c r="AU10" s="1142"/>
      <c r="AV10" s="224"/>
      <c r="AW10" s="1146"/>
      <c r="AX10" s="231">
        <v>321792</v>
      </c>
      <c r="AY10" s="1142">
        <v>1259670</v>
      </c>
      <c r="AZ10" s="224"/>
      <c r="BA10" s="225"/>
    </row>
    <row r="11" spans="1:53" ht="16.5">
      <c r="A11" s="223" t="s">
        <v>83</v>
      </c>
      <c r="B11" s="224">
        <v>28438</v>
      </c>
      <c r="C11" s="1142">
        <v>50291</v>
      </c>
      <c r="D11" s="231">
        <v>3009</v>
      </c>
      <c r="E11" s="1142">
        <v>8140</v>
      </c>
      <c r="F11" s="231">
        <v>4611</v>
      </c>
      <c r="G11" s="1142">
        <v>17860</v>
      </c>
      <c r="H11" s="231"/>
      <c r="I11" s="1142"/>
      <c r="J11" s="231"/>
      <c r="K11" s="1142"/>
      <c r="L11" s="231"/>
      <c r="M11" s="1142"/>
      <c r="N11" s="231"/>
      <c r="O11" s="1142"/>
      <c r="P11" s="231"/>
      <c r="Q11" s="1142"/>
      <c r="R11" s="231"/>
      <c r="S11" s="1142"/>
      <c r="T11" s="231"/>
      <c r="U11" s="1142"/>
      <c r="V11" s="231"/>
      <c r="W11" s="1142"/>
      <c r="X11" s="231"/>
      <c r="Y11" s="1142"/>
      <c r="Z11" s="231"/>
      <c r="AA11" s="1142"/>
      <c r="AB11" s="231"/>
      <c r="AC11" s="1142"/>
      <c r="AD11" s="778"/>
      <c r="AE11" s="1142"/>
      <c r="AF11" s="231"/>
      <c r="AG11" s="1142"/>
      <c r="AH11" s="231"/>
      <c r="AI11" s="1142"/>
      <c r="AJ11" s="231"/>
      <c r="AK11" s="1142"/>
      <c r="AL11" s="711"/>
      <c r="AM11" s="1142"/>
      <c r="AN11" s="1161"/>
      <c r="AO11" s="1157"/>
      <c r="AP11" s="712"/>
      <c r="AQ11" s="1142"/>
      <c r="AR11" s="230"/>
      <c r="AS11" s="1142"/>
      <c r="AT11" s="231"/>
      <c r="AU11" s="1142"/>
      <c r="AV11" s="232"/>
      <c r="AW11" s="1145"/>
      <c r="AX11" s="230">
        <v>464227</v>
      </c>
      <c r="AY11" s="1142">
        <v>1063111</v>
      </c>
      <c r="AZ11" s="232"/>
      <c r="BA11" s="233"/>
    </row>
    <row r="12" spans="1:53" ht="16.5">
      <c r="A12" s="223" t="s">
        <v>84</v>
      </c>
      <c r="B12" s="224">
        <v>24583</v>
      </c>
      <c r="C12" s="1142">
        <v>47175</v>
      </c>
      <c r="D12" s="231">
        <v>10496</v>
      </c>
      <c r="E12" s="1142">
        <v>16297</v>
      </c>
      <c r="F12" s="231">
        <v>23837</v>
      </c>
      <c r="G12" s="1142">
        <v>58528</v>
      </c>
      <c r="H12" s="231"/>
      <c r="I12" s="1142"/>
      <c r="J12" s="231"/>
      <c r="K12" s="1142"/>
      <c r="L12" s="231"/>
      <c r="M12" s="1142"/>
      <c r="N12" s="231"/>
      <c r="O12" s="1142"/>
      <c r="P12" s="231"/>
      <c r="Q12" s="1142"/>
      <c r="R12" s="231"/>
      <c r="S12" s="1142"/>
      <c r="T12" s="231"/>
      <c r="U12" s="1142"/>
      <c r="V12" s="231"/>
      <c r="W12" s="1142"/>
      <c r="X12" s="231"/>
      <c r="Y12" s="1142"/>
      <c r="Z12" s="231"/>
      <c r="AA12" s="1142"/>
      <c r="AB12" s="231"/>
      <c r="AC12" s="1142"/>
      <c r="AD12" s="231"/>
      <c r="AE12" s="1142"/>
      <c r="AF12" s="231"/>
      <c r="AG12" s="1142"/>
      <c r="AH12" s="231"/>
      <c r="AI12" s="1142"/>
      <c r="AJ12" s="231"/>
      <c r="AK12" s="1142"/>
      <c r="AL12" s="711"/>
      <c r="AM12" s="1142"/>
      <c r="AN12" s="1161"/>
      <c r="AO12" s="1157"/>
      <c r="AP12" s="712"/>
      <c r="AQ12" s="1142"/>
      <c r="AR12" s="230"/>
      <c r="AS12" s="1142"/>
      <c r="AT12" s="231"/>
      <c r="AU12" s="1142"/>
      <c r="AV12" s="232"/>
      <c r="AW12" s="1145"/>
      <c r="AX12" s="230">
        <v>21766</v>
      </c>
      <c r="AY12" s="1142">
        <v>55505</v>
      </c>
      <c r="AZ12" s="232"/>
      <c r="BA12" s="233"/>
    </row>
    <row r="13" spans="1:53" ht="16.5">
      <c r="A13" s="223" t="s">
        <v>85</v>
      </c>
      <c r="B13" s="224">
        <v>28464</v>
      </c>
      <c r="C13" s="1142">
        <v>52459</v>
      </c>
      <c r="D13" s="231">
        <v>11824</v>
      </c>
      <c r="E13" s="1142">
        <v>20140</v>
      </c>
      <c r="F13" s="231">
        <v>1500</v>
      </c>
      <c r="G13" s="1142">
        <v>2906</v>
      </c>
      <c r="H13" s="231"/>
      <c r="I13" s="1142"/>
      <c r="J13" s="231"/>
      <c r="K13" s="1142"/>
      <c r="L13" s="231"/>
      <c r="M13" s="1142"/>
      <c r="N13" s="231"/>
      <c r="O13" s="1142"/>
      <c r="P13" s="231"/>
      <c r="Q13" s="1142"/>
      <c r="R13" s="231"/>
      <c r="S13" s="1142"/>
      <c r="T13" s="231"/>
      <c r="U13" s="1142"/>
      <c r="V13" s="231"/>
      <c r="W13" s="1142"/>
      <c r="X13" s="231"/>
      <c r="Y13" s="1142"/>
      <c r="Z13" s="231"/>
      <c r="AA13" s="1142"/>
      <c r="AB13" s="231"/>
      <c r="AC13" s="1142"/>
      <c r="AD13" s="231"/>
      <c r="AE13" s="1142"/>
      <c r="AF13" s="231"/>
      <c r="AG13" s="1142"/>
      <c r="AH13" s="231"/>
      <c r="AI13" s="1142"/>
      <c r="AJ13" s="231"/>
      <c r="AK13" s="1142"/>
      <c r="AL13" s="711"/>
      <c r="AM13" s="1142"/>
      <c r="AN13" s="1161"/>
      <c r="AO13" s="1157"/>
      <c r="AP13" s="712"/>
      <c r="AQ13" s="1142"/>
      <c r="AR13" s="230"/>
      <c r="AS13" s="1142"/>
      <c r="AT13" s="231"/>
      <c r="AU13" s="1142"/>
      <c r="AV13" s="232"/>
      <c r="AW13" s="1145"/>
      <c r="AX13" s="230">
        <v>148034</v>
      </c>
      <c r="AY13" s="1142">
        <v>241208</v>
      </c>
      <c r="AZ13" s="232"/>
      <c r="BA13" s="233"/>
    </row>
    <row r="14" spans="1:53" ht="16.5">
      <c r="A14" s="223" t="s">
        <v>86</v>
      </c>
      <c r="B14" s="224"/>
      <c r="C14" s="1142"/>
      <c r="D14" s="231"/>
      <c r="E14" s="1142"/>
      <c r="F14" s="231"/>
      <c r="G14" s="1142"/>
      <c r="H14" s="231"/>
      <c r="I14" s="1142"/>
      <c r="J14" s="231"/>
      <c r="K14" s="1142"/>
      <c r="L14" s="231"/>
      <c r="M14" s="1142"/>
      <c r="N14" s="231"/>
      <c r="O14" s="1142"/>
      <c r="P14" s="231"/>
      <c r="Q14" s="1142"/>
      <c r="R14" s="231"/>
      <c r="S14" s="1142"/>
      <c r="T14" s="231"/>
      <c r="U14" s="1142"/>
      <c r="V14" s="231"/>
      <c r="W14" s="1142"/>
      <c r="X14" s="231"/>
      <c r="Y14" s="1142"/>
      <c r="Z14" s="231"/>
      <c r="AA14" s="1142"/>
      <c r="AB14" s="231"/>
      <c r="AC14" s="1142"/>
      <c r="AD14" s="231"/>
      <c r="AE14" s="1142"/>
      <c r="AF14" s="231"/>
      <c r="AG14" s="1142"/>
      <c r="AH14" s="231"/>
      <c r="AI14" s="1142"/>
      <c r="AJ14" s="231"/>
      <c r="AK14" s="1142"/>
      <c r="AL14" s="711"/>
      <c r="AM14" s="1142"/>
      <c r="AN14" s="231"/>
      <c r="AO14" s="1157"/>
      <c r="AP14" s="712"/>
      <c r="AQ14" s="1142"/>
      <c r="AR14" s="230"/>
      <c r="AS14" s="1142"/>
      <c r="AT14" s="231"/>
      <c r="AU14" s="1142"/>
      <c r="AV14" s="232"/>
      <c r="AW14" s="1145"/>
      <c r="AX14" s="230"/>
      <c r="AY14" s="1142"/>
      <c r="AZ14" s="232"/>
      <c r="BA14" s="233"/>
    </row>
    <row r="15" spans="1:53" ht="16.5">
      <c r="A15" s="223" t="s">
        <v>87</v>
      </c>
      <c r="B15" s="224">
        <v>2250</v>
      </c>
      <c r="C15" s="1142">
        <v>4050</v>
      </c>
      <c r="D15" s="231">
        <v>875</v>
      </c>
      <c r="E15" s="1142">
        <v>1750</v>
      </c>
      <c r="F15" s="231">
        <v>1267</v>
      </c>
      <c r="G15" s="1142">
        <v>2868</v>
      </c>
      <c r="H15" s="231"/>
      <c r="I15" s="1142"/>
      <c r="J15" s="231"/>
      <c r="K15" s="1142"/>
      <c r="L15" s="231"/>
      <c r="M15" s="1142"/>
      <c r="N15" s="231"/>
      <c r="O15" s="1142"/>
      <c r="P15" s="231"/>
      <c r="Q15" s="1142"/>
      <c r="R15" s="231"/>
      <c r="S15" s="1142"/>
      <c r="T15" s="231"/>
      <c r="U15" s="1142"/>
      <c r="V15" s="231"/>
      <c r="W15" s="1142"/>
      <c r="X15" s="231"/>
      <c r="Y15" s="1142"/>
      <c r="Z15" s="392"/>
      <c r="AA15" s="1142"/>
      <c r="AB15" s="231"/>
      <c r="AC15" s="1142"/>
      <c r="AD15" s="778"/>
      <c r="AE15" s="1142"/>
      <c r="AF15" s="231"/>
      <c r="AG15" s="1142"/>
      <c r="AH15" s="231"/>
      <c r="AI15" s="1142"/>
      <c r="AJ15" s="231"/>
      <c r="AK15" s="1142"/>
      <c r="AL15" s="711"/>
      <c r="AM15" s="1142"/>
      <c r="AN15" s="1161"/>
      <c r="AO15" s="1157"/>
      <c r="AP15" s="712"/>
      <c r="AQ15" s="1142"/>
      <c r="AR15" s="230"/>
      <c r="AS15" s="1142"/>
      <c r="AT15" s="231"/>
      <c r="AU15" s="1142"/>
      <c r="AV15" s="224"/>
      <c r="AW15" s="1146"/>
      <c r="AX15" s="231">
        <v>37963</v>
      </c>
      <c r="AY15" s="1142">
        <v>48127</v>
      </c>
      <c r="AZ15" s="224"/>
      <c r="BA15" s="225"/>
    </row>
    <row r="16" spans="1:53" ht="16.5">
      <c r="A16" s="223" t="s">
        <v>88</v>
      </c>
      <c r="B16" s="224"/>
      <c r="C16" s="1142"/>
      <c r="D16" s="231"/>
      <c r="E16" s="1142"/>
      <c r="F16" s="231"/>
      <c r="G16" s="1142"/>
      <c r="H16" s="231"/>
      <c r="I16" s="1142"/>
      <c r="J16" s="231"/>
      <c r="K16" s="1142"/>
      <c r="L16" s="231"/>
      <c r="M16" s="1142"/>
      <c r="N16" s="231"/>
      <c r="O16" s="1142"/>
      <c r="P16" s="231"/>
      <c r="Q16" s="1142"/>
      <c r="R16" s="231"/>
      <c r="S16" s="1142"/>
      <c r="T16" s="231"/>
      <c r="U16" s="1142"/>
      <c r="V16" s="231"/>
      <c r="W16" s="1142"/>
      <c r="X16" s="231"/>
      <c r="Y16" s="1142"/>
      <c r="Z16" s="392"/>
      <c r="AA16" s="1142"/>
      <c r="AB16" s="231"/>
      <c r="AC16" s="1142"/>
      <c r="AD16" s="231"/>
      <c r="AE16" s="1142"/>
      <c r="AF16" s="231"/>
      <c r="AG16" s="1142"/>
      <c r="AH16" s="231"/>
      <c r="AI16" s="1142"/>
      <c r="AJ16" s="231"/>
      <c r="AK16" s="1142"/>
      <c r="AL16" s="711"/>
      <c r="AM16" s="1142"/>
      <c r="AN16" s="1161"/>
      <c r="AO16" s="1157"/>
      <c r="AP16" s="712"/>
      <c r="AQ16" s="1142"/>
      <c r="AR16" s="230"/>
      <c r="AS16" s="1142"/>
      <c r="AT16" s="231"/>
      <c r="AU16" s="1142"/>
      <c r="AV16" s="232"/>
      <c r="AW16" s="1145"/>
      <c r="AX16" s="231"/>
      <c r="AY16" s="1142"/>
      <c r="AZ16" s="232"/>
      <c r="BA16" s="233"/>
    </row>
    <row r="17" spans="1:53" ht="16.5">
      <c r="A17" s="223" t="s">
        <v>89</v>
      </c>
      <c r="B17" s="224"/>
      <c r="C17" s="1142"/>
      <c r="D17" s="231"/>
      <c r="E17" s="1142"/>
      <c r="F17" s="231"/>
      <c r="G17" s="1142"/>
      <c r="H17" s="231"/>
      <c r="I17" s="1142"/>
      <c r="J17" s="231"/>
      <c r="K17" s="1142"/>
      <c r="L17" s="231"/>
      <c r="M17" s="1142"/>
      <c r="N17" s="231"/>
      <c r="O17" s="1142"/>
      <c r="P17" s="231"/>
      <c r="Q17" s="1142"/>
      <c r="R17" s="231"/>
      <c r="S17" s="1142"/>
      <c r="T17" s="231"/>
      <c r="U17" s="1142"/>
      <c r="V17" s="231"/>
      <c r="W17" s="1142"/>
      <c r="X17" s="231"/>
      <c r="Y17" s="1142"/>
      <c r="Z17" s="392"/>
      <c r="AA17" s="1142"/>
      <c r="AB17" s="231"/>
      <c r="AC17" s="1142"/>
      <c r="AD17" s="231"/>
      <c r="AE17" s="1142"/>
      <c r="AF17" s="231"/>
      <c r="AG17" s="1142"/>
      <c r="AH17" s="231"/>
      <c r="AI17" s="1142"/>
      <c r="AJ17" s="231"/>
      <c r="AK17" s="1142"/>
      <c r="AL17" s="711"/>
      <c r="AM17" s="1142"/>
      <c r="AN17" s="1161"/>
      <c r="AO17" s="1157"/>
      <c r="AP17" s="712"/>
      <c r="AQ17" s="1142"/>
      <c r="AR17" s="230"/>
      <c r="AS17" s="1142"/>
      <c r="AT17" s="231"/>
      <c r="AU17" s="1142"/>
      <c r="AV17" s="232"/>
      <c r="AW17" s="1145"/>
      <c r="AX17" s="231"/>
      <c r="AY17" s="1142"/>
      <c r="AZ17" s="232"/>
      <c r="BA17" s="233"/>
    </row>
    <row r="18" spans="1:53" ht="16.5">
      <c r="A18" s="223" t="s">
        <v>90</v>
      </c>
      <c r="B18" s="224"/>
      <c r="C18" s="1142"/>
      <c r="D18" s="231"/>
      <c r="E18" s="1142"/>
      <c r="F18" s="231"/>
      <c r="G18" s="1142"/>
      <c r="H18" s="231"/>
      <c r="I18" s="1142"/>
      <c r="J18" s="231"/>
      <c r="K18" s="1142"/>
      <c r="L18" s="231"/>
      <c r="M18" s="1142"/>
      <c r="N18" s="231"/>
      <c r="O18" s="1142"/>
      <c r="P18" s="231"/>
      <c r="Q18" s="1142"/>
      <c r="R18" s="231"/>
      <c r="S18" s="1142"/>
      <c r="T18" s="231"/>
      <c r="U18" s="1142"/>
      <c r="V18" s="231"/>
      <c r="W18" s="1142"/>
      <c r="X18" s="231"/>
      <c r="Y18" s="1142"/>
      <c r="Z18" s="392"/>
      <c r="AA18" s="1142"/>
      <c r="AB18" s="231"/>
      <c r="AC18" s="1142"/>
      <c r="AD18" s="231"/>
      <c r="AE18" s="1142"/>
      <c r="AF18" s="231"/>
      <c r="AG18" s="1142"/>
      <c r="AH18" s="231"/>
      <c r="AI18" s="1142"/>
      <c r="AJ18" s="231"/>
      <c r="AK18" s="1142"/>
      <c r="AL18" s="711"/>
      <c r="AM18" s="1142"/>
      <c r="AN18" s="1161"/>
      <c r="AO18" s="1157"/>
      <c r="AP18" s="712"/>
      <c r="AQ18" s="1142"/>
      <c r="AR18" s="230"/>
      <c r="AS18" s="1142"/>
      <c r="AT18" s="231"/>
      <c r="AU18" s="1142"/>
      <c r="AV18" s="232"/>
      <c r="AW18" s="1145"/>
      <c r="AX18" s="231"/>
      <c r="AY18" s="1142"/>
      <c r="AZ18" s="232"/>
      <c r="BA18" s="233"/>
    </row>
    <row r="19" spans="1:53" ht="16.5">
      <c r="A19" s="223" t="s">
        <v>91</v>
      </c>
      <c r="B19" s="224">
        <v>-145</v>
      </c>
      <c r="C19" s="1142">
        <v>35</v>
      </c>
      <c r="D19" s="231"/>
      <c r="E19" s="1142"/>
      <c r="F19" s="231"/>
      <c r="G19" s="1142"/>
      <c r="H19" s="231"/>
      <c r="I19" s="1142"/>
      <c r="J19" s="231"/>
      <c r="K19" s="1142"/>
      <c r="L19" s="231"/>
      <c r="M19" s="1142"/>
      <c r="N19" s="231"/>
      <c r="O19" s="1142"/>
      <c r="P19" s="231"/>
      <c r="Q19" s="1142"/>
      <c r="R19" s="231"/>
      <c r="S19" s="1142"/>
      <c r="T19" s="231"/>
      <c r="U19" s="1142"/>
      <c r="V19" s="231"/>
      <c r="W19" s="1142"/>
      <c r="X19" s="231"/>
      <c r="Y19" s="1142"/>
      <c r="Z19" s="392"/>
      <c r="AA19" s="1142"/>
      <c r="AB19" s="231"/>
      <c r="AC19" s="1142"/>
      <c r="AD19" s="231"/>
      <c r="AE19" s="1142"/>
      <c r="AF19" s="231"/>
      <c r="AG19" s="1142"/>
      <c r="AH19" s="231"/>
      <c r="AI19" s="1142"/>
      <c r="AJ19" s="231"/>
      <c r="AK19" s="1142"/>
      <c r="AL19" s="711"/>
      <c r="AM19" s="1142"/>
      <c r="AN19" s="1161"/>
      <c r="AO19" s="1157"/>
      <c r="AP19" s="712"/>
      <c r="AQ19" s="1142"/>
      <c r="AR19" s="230"/>
      <c r="AS19" s="1142"/>
      <c r="AT19" s="231"/>
      <c r="AU19" s="1142"/>
      <c r="AV19" s="232"/>
      <c r="AW19" s="1145"/>
      <c r="AX19" s="231"/>
      <c r="AY19" s="1142"/>
      <c r="AZ19" s="232"/>
      <c r="BA19" s="233"/>
    </row>
    <row r="20" spans="1:53" ht="16.5">
      <c r="A20" s="223" t="s">
        <v>92</v>
      </c>
      <c r="B20" s="224"/>
      <c r="C20" s="1142"/>
      <c r="D20" s="231">
        <v>13</v>
      </c>
      <c r="E20" s="1142">
        <v>50</v>
      </c>
      <c r="F20" s="231">
        <v>232</v>
      </c>
      <c r="G20" s="1142">
        <v>232</v>
      </c>
      <c r="H20" s="231"/>
      <c r="I20" s="1142"/>
      <c r="J20" s="231"/>
      <c r="K20" s="1142"/>
      <c r="L20" s="231"/>
      <c r="M20" s="1142"/>
      <c r="N20" s="231"/>
      <c r="O20" s="1142"/>
      <c r="P20" s="231"/>
      <c r="Q20" s="1142"/>
      <c r="R20" s="231"/>
      <c r="S20" s="1142"/>
      <c r="T20" s="231"/>
      <c r="U20" s="1142"/>
      <c r="V20" s="231"/>
      <c r="W20" s="1142"/>
      <c r="X20" s="231"/>
      <c r="Y20" s="1142"/>
      <c r="Z20" s="392"/>
      <c r="AA20" s="1142"/>
      <c r="AB20" s="231"/>
      <c r="AC20" s="1142"/>
      <c r="AD20" s="778"/>
      <c r="AE20" s="1142"/>
      <c r="AF20" s="231"/>
      <c r="AG20" s="1142"/>
      <c r="AH20" s="1154"/>
      <c r="AI20" s="1142"/>
      <c r="AJ20" s="231"/>
      <c r="AK20" s="1142"/>
      <c r="AL20" s="711"/>
      <c r="AM20" s="1142"/>
      <c r="AN20" s="1161"/>
      <c r="AO20" s="1157"/>
      <c r="AP20" s="712"/>
      <c r="AQ20" s="1142"/>
      <c r="AR20" s="230"/>
      <c r="AS20" s="1142"/>
      <c r="AT20" s="231"/>
      <c r="AU20" s="1142"/>
      <c r="AV20" s="224"/>
      <c r="AW20" s="1146"/>
      <c r="AX20" s="231"/>
      <c r="AY20" s="1142"/>
      <c r="AZ20" s="224"/>
      <c r="BA20" s="225"/>
    </row>
    <row r="21" spans="1:53" ht="16.5">
      <c r="A21" s="223" t="s">
        <v>93</v>
      </c>
      <c r="B21" s="224">
        <v>49</v>
      </c>
      <c r="C21" s="1142">
        <v>237</v>
      </c>
      <c r="D21" s="231"/>
      <c r="E21" s="1142">
        <v>22</v>
      </c>
      <c r="F21" s="231"/>
      <c r="G21" s="1142"/>
      <c r="H21" s="231"/>
      <c r="I21" s="1142"/>
      <c r="J21" s="231"/>
      <c r="K21" s="1142"/>
      <c r="L21" s="231"/>
      <c r="M21" s="1142"/>
      <c r="N21" s="231"/>
      <c r="O21" s="1142"/>
      <c r="P21" s="231"/>
      <c r="Q21" s="1142"/>
      <c r="R21" s="231"/>
      <c r="S21" s="1142"/>
      <c r="T21" s="231"/>
      <c r="U21" s="1142"/>
      <c r="V21" s="231"/>
      <c r="W21" s="1142"/>
      <c r="X21" s="231"/>
      <c r="Y21" s="1142"/>
      <c r="Z21" s="392"/>
      <c r="AA21" s="1142"/>
      <c r="AB21" s="231"/>
      <c r="AC21" s="1142"/>
      <c r="AD21" s="231"/>
      <c r="AE21" s="1142"/>
      <c r="AF21" s="231"/>
      <c r="AG21" s="1142"/>
      <c r="AH21" s="234"/>
      <c r="AI21" s="1142"/>
      <c r="AJ21" s="231"/>
      <c r="AK21" s="1142"/>
      <c r="AL21" s="711"/>
      <c r="AM21" s="1142"/>
      <c r="AN21" s="1161"/>
      <c r="AO21" s="1157"/>
      <c r="AP21" s="712"/>
      <c r="AQ21" s="1142"/>
      <c r="AR21" s="230"/>
      <c r="AS21" s="1142"/>
      <c r="AT21" s="231"/>
      <c r="AU21" s="1142"/>
      <c r="AV21" s="232"/>
      <c r="AW21" s="1145"/>
      <c r="AX21" s="230"/>
      <c r="AY21" s="1142"/>
      <c r="AZ21" s="232"/>
      <c r="BA21" s="233"/>
    </row>
    <row r="22" spans="1:53" ht="16.5">
      <c r="A22" s="223" t="s">
        <v>94</v>
      </c>
      <c r="B22" s="224">
        <v>452476</v>
      </c>
      <c r="C22" s="1142">
        <v>798217</v>
      </c>
      <c r="D22" s="231">
        <v>82438</v>
      </c>
      <c r="E22" s="1142">
        <v>167980</v>
      </c>
      <c r="F22" s="231">
        <v>67398</v>
      </c>
      <c r="G22" s="1142">
        <v>99362</v>
      </c>
      <c r="H22" s="231"/>
      <c r="I22" s="1142"/>
      <c r="J22" s="231"/>
      <c r="K22" s="1142"/>
      <c r="L22" s="231"/>
      <c r="M22" s="1142"/>
      <c r="N22" s="231"/>
      <c r="O22" s="1142"/>
      <c r="P22" s="231"/>
      <c r="Q22" s="1142"/>
      <c r="R22" s="231"/>
      <c r="S22" s="1142"/>
      <c r="T22" s="231"/>
      <c r="U22" s="1142"/>
      <c r="V22" s="231"/>
      <c r="W22" s="1142"/>
      <c r="X22" s="231"/>
      <c r="Y22" s="1142"/>
      <c r="Z22" s="392"/>
      <c r="AA22" s="1142"/>
      <c r="AB22" s="231"/>
      <c r="AC22" s="1142"/>
      <c r="AD22" s="231"/>
      <c r="AE22" s="1142"/>
      <c r="AF22" s="231"/>
      <c r="AG22" s="1142"/>
      <c r="AH22" s="231"/>
      <c r="AI22" s="1142"/>
      <c r="AJ22" s="231"/>
      <c r="AK22" s="1142"/>
      <c r="AL22" s="711"/>
      <c r="AM22" s="1142"/>
      <c r="AN22" s="1161"/>
      <c r="AO22" s="1157"/>
      <c r="AP22" s="712"/>
      <c r="AQ22" s="1142"/>
      <c r="AR22" s="230"/>
      <c r="AS22" s="1142"/>
      <c r="AT22" s="231"/>
      <c r="AU22" s="1142"/>
      <c r="AV22" s="232"/>
      <c r="AW22" s="1145"/>
      <c r="AX22" s="230">
        <v>712910</v>
      </c>
      <c r="AY22" s="1142">
        <v>1104911</v>
      </c>
      <c r="AZ22" s="232"/>
      <c r="BA22" s="233"/>
    </row>
    <row r="23" spans="1:53" ht="16.5">
      <c r="A23" s="223" t="s">
        <v>95</v>
      </c>
      <c r="B23" s="224">
        <v>23897</v>
      </c>
      <c r="C23" s="1142">
        <v>44143</v>
      </c>
      <c r="D23" s="231">
        <v>8100</v>
      </c>
      <c r="E23" s="1142">
        <v>17415</v>
      </c>
      <c r="F23" s="231">
        <v>4068</v>
      </c>
      <c r="G23" s="1142">
        <v>9721</v>
      </c>
      <c r="H23" s="231"/>
      <c r="I23" s="1142"/>
      <c r="J23" s="231"/>
      <c r="K23" s="1142"/>
      <c r="L23" s="231"/>
      <c r="M23" s="1142"/>
      <c r="N23" s="231"/>
      <c r="O23" s="1142"/>
      <c r="P23" s="231"/>
      <c r="Q23" s="1142"/>
      <c r="R23" s="231"/>
      <c r="S23" s="1142"/>
      <c r="T23" s="231"/>
      <c r="U23" s="1142"/>
      <c r="V23" s="231"/>
      <c r="W23" s="1142"/>
      <c r="X23" s="231"/>
      <c r="Y23" s="1142"/>
      <c r="Z23" s="392"/>
      <c r="AA23" s="1142"/>
      <c r="AB23" s="231"/>
      <c r="AC23" s="1142"/>
      <c r="AD23" s="231"/>
      <c r="AE23" s="1142"/>
      <c r="AF23" s="778"/>
      <c r="AG23" s="1142"/>
      <c r="AH23" s="231"/>
      <c r="AI23" s="1142"/>
      <c r="AJ23" s="231"/>
      <c r="AK23" s="1142"/>
      <c r="AL23" s="711"/>
      <c r="AM23" s="1142"/>
      <c r="AN23" s="1161"/>
      <c r="AO23" s="1157"/>
      <c r="AP23" s="712"/>
      <c r="AQ23" s="1142"/>
      <c r="AR23" s="230"/>
      <c r="AS23" s="1142"/>
      <c r="AT23" s="231"/>
      <c r="AU23" s="1142"/>
      <c r="AV23" s="232"/>
      <c r="AW23" s="1145"/>
      <c r="AX23" s="230">
        <v>58695</v>
      </c>
      <c r="AY23" s="1142">
        <v>169967</v>
      </c>
      <c r="AZ23" s="232"/>
      <c r="BA23" s="233"/>
    </row>
    <row r="24" spans="1:53" ht="16.5">
      <c r="A24" s="223" t="s">
        <v>96</v>
      </c>
      <c r="B24" s="224">
        <v>3505</v>
      </c>
      <c r="C24" s="1142">
        <v>5783</v>
      </c>
      <c r="D24" s="231"/>
      <c r="E24" s="1142"/>
      <c r="F24" s="231"/>
      <c r="G24" s="1142"/>
      <c r="H24" s="231"/>
      <c r="I24" s="1142"/>
      <c r="J24" s="231"/>
      <c r="K24" s="1142"/>
      <c r="L24" s="231"/>
      <c r="M24" s="1142"/>
      <c r="N24" s="231"/>
      <c r="O24" s="1142"/>
      <c r="P24" s="231"/>
      <c r="Q24" s="1142"/>
      <c r="R24" s="231"/>
      <c r="S24" s="1142"/>
      <c r="T24" s="231"/>
      <c r="U24" s="1142"/>
      <c r="V24" s="231"/>
      <c r="W24" s="1142"/>
      <c r="X24" s="231"/>
      <c r="Y24" s="1142"/>
      <c r="Z24" s="392"/>
      <c r="AA24" s="1142"/>
      <c r="AB24" s="231"/>
      <c r="AC24" s="1142"/>
      <c r="AD24" s="231"/>
      <c r="AE24" s="1142"/>
      <c r="AF24" s="231"/>
      <c r="AG24" s="1142"/>
      <c r="AH24" s="231"/>
      <c r="AI24" s="1142"/>
      <c r="AJ24" s="231"/>
      <c r="AK24" s="1142"/>
      <c r="AL24" s="711"/>
      <c r="AM24" s="1142"/>
      <c r="AN24" s="1161"/>
      <c r="AO24" s="1157"/>
      <c r="AP24" s="712"/>
      <c r="AQ24" s="1142"/>
      <c r="AR24" s="230"/>
      <c r="AS24" s="1142"/>
      <c r="AT24" s="231"/>
      <c r="AU24" s="1142"/>
      <c r="AV24" s="232"/>
      <c r="AW24" s="1145"/>
      <c r="AX24" s="230"/>
      <c r="AY24" s="1142"/>
      <c r="AZ24" s="232"/>
      <c r="BA24" s="233"/>
    </row>
    <row r="25" spans="1:53" ht="16.5">
      <c r="A25" s="223" t="s">
        <v>97</v>
      </c>
      <c r="B25" s="224">
        <v>176066</v>
      </c>
      <c r="C25" s="1142">
        <v>330320</v>
      </c>
      <c r="D25" s="231">
        <v>62068</v>
      </c>
      <c r="E25" s="1142">
        <v>121044</v>
      </c>
      <c r="F25" s="231">
        <v>47952</v>
      </c>
      <c r="G25" s="1142">
        <v>92880</v>
      </c>
      <c r="H25" s="231"/>
      <c r="I25" s="1142"/>
      <c r="J25" s="231"/>
      <c r="K25" s="1142"/>
      <c r="L25" s="231"/>
      <c r="M25" s="1142"/>
      <c r="N25" s="231"/>
      <c r="O25" s="1142"/>
      <c r="P25" s="231"/>
      <c r="Q25" s="1142"/>
      <c r="R25" s="231"/>
      <c r="S25" s="1142"/>
      <c r="T25" s="231"/>
      <c r="U25" s="1142"/>
      <c r="V25" s="231"/>
      <c r="W25" s="1142"/>
      <c r="X25" s="231"/>
      <c r="Y25" s="1142"/>
      <c r="Z25" s="392"/>
      <c r="AA25" s="1142"/>
      <c r="AB25" s="231"/>
      <c r="AC25" s="1142"/>
      <c r="AD25" s="778"/>
      <c r="AE25" s="1142"/>
      <c r="AF25" s="231"/>
      <c r="AG25" s="1142"/>
      <c r="AH25" s="231"/>
      <c r="AI25" s="1142"/>
      <c r="AJ25" s="231"/>
      <c r="AK25" s="1142"/>
      <c r="AL25" s="711"/>
      <c r="AM25" s="1142"/>
      <c r="AN25" s="1161"/>
      <c r="AO25" s="1157"/>
      <c r="AP25" s="712"/>
      <c r="AQ25" s="1142"/>
      <c r="AR25" s="230"/>
      <c r="AS25" s="1142"/>
      <c r="AT25" s="231"/>
      <c r="AU25" s="1142"/>
      <c r="AV25" s="224"/>
      <c r="AW25" s="1146"/>
      <c r="AX25" s="231"/>
      <c r="AY25" s="1142"/>
      <c r="AZ25" s="224"/>
      <c r="BA25" s="225"/>
    </row>
    <row r="26" spans="1:53" ht="16.5">
      <c r="A26" s="223" t="s">
        <v>98</v>
      </c>
      <c r="B26" s="224"/>
      <c r="C26" s="1142"/>
      <c r="D26" s="231">
        <v>195</v>
      </c>
      <c r="E26" s="1142">
        <v>200</v>
      </c>
      <c r="F26" s="231">
        <v>4020</v>
      </c>
      <c r="G26" s="1142">
        <v>7901</v>
      </c>
      <c r="H26" s="231"/>
      <c r="I26" s="1142"/>
      <c r="J26" s="231"/>
      <c r="K26" s="1142"/>
      <c r="L26" s="231"/>
      <c r="M26" s="1142"/>
      <c r="N26" s="231"/>
      <c r="O26" s="1142"/>
      <c r="P26" s="231"/>
      <c r="Q26" s="1142"/>
      <c r="R26" s="231"/>
      <c r="S26" s="1142"/>
      <c r="T26" s="231"/>
      <c r="U26" s="1142"/>
      <c r="V26" s="231"/>
      <c r="W26" s="1142"/>
      <c r="X26" s="231"/>
      <c r="Y26" s="1142"/>
      <c r="Z26" s="392"/>
      <c r="AA26" s="1142"/>
      <c r="AB26" s="231"/>
      <c r="AC26" s="1142"/>
      <c r="AD26" s="231"/>
      <c r="AE26" s="1142"/>
      <c r="AF26" s="712"/>
      <c r="AG26" s="1142"/>
      <c r="AH26" s="231"/>
      <c r="AI26" s="1142"/>
      <c r="AJ26" s="231"/>
      <c r="AK26" s="1142"/>
      <c r="AL26" s="711"/>
      <c r="AM26" s="1142"/>
      <c r="AN26" s="1161"/>
      <c r="AO26" s="1157"/>
      <c r="AP26" s="712"/>
      <c r="AQ26" s="1142"/>
      <c r="AR26" s="230"/>
      <c r="AS26" s="1142"/>
      <c r="AT26" s="231"/>
      <c r="AU26" s="1142"/>
      <c r="AV26" s="232"/>
      <c r="AW26" s="1145"/>
      <c r="AX26" s="230">
        <v>7123094</v>
      </c>
      <c r="AY26" s="1142">
        <v>14488412</v>
      </c>
      <c r="AZ26" s="232"/>
      <c r="BA26" s="233"/>
    </row>
    <row r="27" spans="1:53" ht="16.5">
      <c r="A27" s="223" t="s">
        <v>99</v>
      </c>
      <c r="B27" s="224">
        <v>55471</v>
      </c>
      <c r="C27" s="1142">
        <v>115120</v>
      </c>
      <c r="D27" s="231">
        <v>13411</v>
      </c>
      <c r="E27" s="1142">
        <v>29614</v>
      </c>
      <c r="F27" s="231"/>
      <c r="G27" s="1142"/>
      <c r="H27" s="231"/>
      <c r="I27" s="1142"/>
      <c r="J27" s="231"/>
      <c r="K27" s="1142"/>
      <c r="L27" s="231"/>
      <c r="M27" s="1142"/>
      <c r="N27" s="231"/>
      <c r="O27" s="1142"/>
      <c r="P27" s="231"/>
      <c r="Q27" s="1142"/>
      <c r="R27" s="231"/>
      <c r="S27" s="1142"/>
      <c r="T27" s="231"/>
      <c r="U27" s="1142"/>
      <c r="V27" s="231"/>
      <c r="W27" s="1142"/>
      <c r="X27" s="231"/>
      <c r="Y27" s="1142"/>
      <c r="Z27" s="392"/>
      <c r="AA27" s="1142"/>
      <c r="AB27" s="231"/>
      <c r="AC27" s="1142"/>
      <c r="AD27" s="231"/>
      <c r="AE27" s="1142"/>
      <c r="AF27" s="712"/>
      <c r="AG27" s="1142"/>
      <c r="AH27" s="231"/>
      <c r="AI27" s="1142"/>
      <c r="AJ27" s="231"/>
      <c r="AK27" s="1142"/>
      <c r="AL27" s="711"/>
      <c r="AM27" s="1142"/>
      <c r="AN27" s="1161"/>
      <c r="AO27" s="1157"/>
      <c r="AP27" s="712"/>
      <c r="AQ27" s="1142"/>
      <c r="AR27" s="230"/>
      <c r="AS27" s="1142"/>
      <c r="AT27" s="231"/>
      <c r="AU27" s="1142"/>
      <c r="AV27" s="232"/>
      <c r="AW27" s="1145"/>
      <c r="AX27" s="230">
        <v>555209</v>
      </c>
      <c r="AY27" s="1142">
        <v>1421589</v>
      </c>
      <c r="AZ27" s="232"/>
      <c r="BA27" s="233"/>
    </row>
    <row r="28" spans="1:53" ht="16.5">
      <c r="A28" s="223" t="s">
        <v>100</v>
      </c>
      <c r="B28" s="224">
        <v>67299</v>
      </c>
      <c r="C28" s="1142">
        <v>135556</v>
      </c>
      <c r="D28" s="231">
        <v>35756</v>
      </c>
      <c r="E28" s="1142">
        <v>72753</v>
      </c>
      <c r="F28" s="231">
        <v>20049</v>
      </c>
      <c r="G28" s="1142">
        <v>38016</v>
      </c>
      <c r="H28" s="231"/>
      <c r="I28" s="1142"/>
      <c r="J28" s="231"/>
      <c r="K28" s="1142"/>
      <c r="L28" s="231"/>
      <c r="M28" s="1142"/>
      <c r="N28" s="231"/>
      <c r="O28" s="1142"/>
      <c r="P28" s="231"/>
      <c r="Q28" s="1142"/>
      <c r="R28" s="231"/>
      <c r="S28" s="1142"/>
      <c r="T28" s="231"/>
      <c r="U28" s="1142"/>
      <c r="V28" s="231"/>
      <c r="W28" s="1142"/>
      <c r="X28" s="231"/>
      <c r="Y28" s="1142"/>
      <c r="Z28" s="392"/>
      <c r="AA28" s="1142"/>
      <c r="AB28" s="231"/>
      <c r="AC28" s="1142"/>
      <c r="AD28" s="231"/>
      <c r="AE28" s="1142"/>
      <c r="AF28" s="712"/>
      <c r="AG28" s="1142"/>
      <c r="AH28" s="231"/>
      <c r="AI28" s="1142"/>
      <c r="AJ28" s="231"/>
      <c r="AK28" s="1142"/>
      <c r="AL28" s="711"/>
      <c r="AM28" s="1142"/>
      <c r="AN28" s="1161"/>
      <c r="AO28" s="1157"/>
      <c r="AP28" s="712"/>
      <c r="AQ28" s="1142"/>
      <c r="AR28" s="230"/>
      <c r="AS28" s="1142"/>
      <c r="AT28" s="231"/>
      <c r="AU28" s="1142"/>
      <c r="AV28" s="232"/>
      <c r="AW28" s="1145"/>
      <c r="AX28" s="230">
        <v>886693</v>
      </c>
      <c r="AY28" s="1142">
        <v>1759598</v>
      </c>
      <c r="AZ28" s="232"/>
      <c r="BA28" s="233"/>
    </row>
    <row r="29" spans="1:53" ht="16.5">
      <c r="A29" s="223" t="s">
        <v>101</v>
      </c>
      <c r="B29" s="224">
        <v>3479</v>
      </c>
      <c r="C29" s="1142">
        <v>3030</v>
      </c>
      <c r="D29" s="231"/>
      <c r="E29" s="1142"/>
      <c r="F29" s="231"/>
      <c r="G29" s="1142"/>
      <c r="H29" s="231"/>
      <c r="I29" s="1142"/>
      <c r="J29" s="231"/>
      <c r="K29" s="1142"/>
      <c r="L29" s="231"/>
      <c r="M29" s="1142"/>
      <c r="N29" s="231"/>
      <c r="O29" s="1142"/>
      <c r="P29" s="231"/>
      <c r="Q29" s="1142"/>
      <c r="R29" s="231"/>
      <c r="S29" s="1142"/>
      <c r="T29" s="231"/>
      <c r="U29" s="1142"/>
      <c r="V29" s="231"/>
      <c r="W29" s="1142"/>
      <c r="X29" s="231"/>
      <c r="Y29" s="1142"/>
      <c r="Z29" s="392"/>
      <c r="AA29" s="1142"/>
      <c r="AB29" s="231"/>
      <c r="AC29" s="1142"/>
      <c r="AD29" s="231"/>
      <c r="AE29" s="1142"/>
      <c r="AF29" s="712"/>
      <c r="AG29" s="1142"/>
      <c r="AH29" s="231"/>
      <c r="AI29" s="1142"/>
      <c r="AJ29" s="231"/>
      <c r="AK29" s="1142"/>
      <c r="AL29" s="711"/>
      <c r="AM29" s="1142"/>
      <c r="AN29" s="1161"/>
      <c r="AO29" s="1157"/>
      <c r="AP29" s="712"/>
      <c r="AQ29" s="1142"/>
      <c r="AR29" s="230"/>
      <c r="AS29" s="1142"/>
      <c r="AT29" s="231"/>
      <c r="AU29" s="1142"/>
      <c r="AV29" s="232"/>
      <c r="AW29" s="1145"/>
      <c r="AX29" s="230"/>
      <c r="AY29" s="1142"/>
      <c r="AZ29" s="232"/>
      <c r="BA29" s="233"/>
    </row>
    <row r="30" spans="1:53" ht="16.5">
      <c r="A30" s="223" t="s">
        <v>102</v>
      </c>
      <c r="B30" s="224">
        <v>60642</v>
      </c>
      <c r="C30" s="1142">
        <v>163078</v>
      </c>
      <c r="D30" s="231"/>
      <c r="E30" s="1142"/>
      <c r="F30" s="231"/>
      <c r="G30" s="1142"/>
      <c r="H30" s="231"/>
      <c r="I30" s="1142"/>
      <c r="J30" s="231"/>
      <c r="K30" s="1142"/>
      <c r="L30" s="231"/>
      <c r="M30" s="1142"/>
      <c r="N30" s="231"/>
      <c r="O30" s="1142"/>
      <c r="P30" s="231"/>
      <c r="Q30" s="1142"/>
      <c r="R30" s="231"/>
      <c r="S30" s="1142"/>
      <c r="T30" s="231"/>
      <c r="U30" s="1142"/>
      <c r="V30" s="231"/>
      <c r="W30" s="1142"/>
      <c r="X30" s="231"/>
      <c r="Y30" s="1142"/>
      <c r="Z30" s="392"/>
      <c r="AA30" s="1142"/>
      <c r="AB30" s="231"/>
      <c r="AC30" s="1142"/>
      <c r="AD30" s="231"/>
      <c r="AE30" s="1142"/>
      <c r="AF30" s="712"/>
      <c r="AG30" s="1142"/>
      <c r="AH30" s="231"/>
      <c r="AI30" s="1142"/>
      <c r="AJ30" s="231"/>
      <c r="AK30" s="1142"/>
      <c r="AL30" s="711"/>
      <c r="AM30" s="1142"/>
      <c r="AN30" s="1161"/>
      <c r="AO30" s="1157"/>
      <c r="AP30" s="712"/>
      <c r="AQ30" s="1142"/>
      <c r="AR30" s="230"/>
      <c r="AS30" s="1142"/>
      <c r="AT30" s="231"/>
      <c r="AU30" s="1142"/>
      <c r="AV30" s="232"/>
      <c r="AW30" s="1145"/>
      <c r="AX30" s="230"/>
      <c r="AY30" s="1142"/>
      <c r="AZ30" s="232"/>
      <c r="BA30" s="233"/>
    </row>
    <row r="31" spans="1:53" ht="16.5">
      <c r="A31" s="223" t="s">
        <v>103</v>
      </c>
      <c r="B31" s="224"/>
      <c r="C31" s="1142"/>
      <c r="D31" s="231">
        <v>15570</v>
      </c>
      <c r="E31" s="1142">
        <v>28631</v>
      </c>
      <c r="F31" s="231"/>
      <c r="G31" s="1142"/>
      <c r="H31" s="231"/>
      <c r="I31" s="1142"/>
      <c r="J31" s="231"/>
      <c r="K31" s="1142"/>
      <c r="L31" s="231"/>
      <c r="M31" s="1142"/>
      <c r="N31" s="231"/>
      <c r="O31" s="1142"/>
      <c r="P31" s="231"/>
      <c r="Q31" s="1142"/>
      <c r="R31" s="231"/>
      <c r="S31" s="1142"/>
      <c r="T31" s="231"/>
      <c r="U31" s="1142"/>
      <c r="V31" s="231"/>
      <c r="W31" s="1142"/>
      <c r="X31" s="231"/>
      <c r="Y31" s="1142"/>
      <c r="Z31" s="392"/>
      <c r="AA31" s="1142"/>
      <c r="AB31" s="231"/>
      <c r="AC31" s="1142"/>
      <c r="AD31" s="231"/>
      <c r="AE31" s="1142"/>
      <c r="AF31" s="712"/>
      <c r="AG31" s="1142"/>
      <c r="AH31" s="231"/>
      <c r="AI31" s="1142"/>
      <c r="AJ31" s="231"/>
      <c r="AK31" s="1142"/>
      <c r="AL31" s="711"/>
      <c r="AM31" s="1142"/>
      <c r="AN31" s="1161"/>
      <c r="AO31" s="1157"/>
      <c r="AP31" s="712"/>
      <c r="AQ31" s="1142"/>
      <c r="AR31" s="230"/>
      <c r="AS31" s="1142"/>
      <c r="AT31" s="231"/>
      <c r="AU31" s="1142"/>
      <c r="AV31" s="232"/>
      <c r="AW31" s="1145"/>
      <c r="AX31" s="230">
        <v>6860487</v>
      </c>
      <c r="AY31" s="1142">
        <v>12349343</v>
      </c>
      <c r="AZ31" s="232"/>
      <c r="BA31" s="233"/>
    </row>
    <row r="32" spans="1:53" ht="16.5">
      <c r="A32" s="223" t="s">
        <v>104</v>
      </c>
      <c r="B32" s="224"/>
      <c r="C32" s="1142"/>
      <c r="D32" s="231">
        <v>20058</v>
      </c>
      <c r="E32" s="1142">
        <v>44264</v>
      </c>
      <c r="F32" s="231"/>
      <c r="G32" s="1142"/>
      <c r="H32" s="231"/>
      <c r="I32" s="1142"/>
      <c r="J32" s="231"/>
      <c r="K32" s="1142"/>
      <c r="L32" s="231"/>
      <c r="M32" s="1142"/>
      <c r="N32" s="231"/>
      <c r="O32" s="1142"/>
      <c r="P32" s="231"/>
      <c r="Q32" s="1142"/>
      <c r="R32" s="231"/>
      <c r="S32" s="1142"/>
      <c r="T32" s="231"/>
      <c r="U32" s="1142"/>
      <c r="V32" s="231"/>
      <c r="W32" s="1142"/>
      <c r="X32" s="231"/>
      <c r="Y32" s="1142"/>
      <c r="Z32" s="392"/>
      <c r="AA32" s="1142"/>
      <c r="AB32" s="231"/>
      <c r="AC32" s="1142"/>
      <c r="AD32" s="231"/>
      <c r="AE32" s="1142"/>
      <c r="AF32" s="712"/>
      <c r="AG32" s="1142"/>
      <c r="AH32" s="231"/>
      <c r="AI32" s="1142"/>
      <c r="AJ32" s="231"/>
      <c r="AK32" s="1142"/>
      <c r="AL32" s="711"/>
      <c r="AM32" s="1142"/>
      <c r="AN32" s="1161"/>
      <c r="AO32" s="1157"/>
      <c r="AP32" s="712"/>
      <c r="AQ32" s="1142"/>
      <c r="AR32" s="230"/>
      <c r="AS32" s="1142"/>
      <c r="AT32" s="231"/>
      <c r="AU32" s="1142"/>
      <c r="AV32" s="232"/>
      <c r="AW32" s="1145"/>
      <c r="AX32" s="230"/>
      <c r="AY32" s="1142"/>
      <c r="AZ32" s="232"/>
      <c r="BA32" s="233"/>
    </row>
    <row r="33" spans="1:53" ht="16.5">
      <c r="A33" s="223" t="s">
        <v>105</v>
      </c>
      <c r="B33" s="224"/>
      <c r="C33" s="1142"/>
      <c r="D33" s="231">
        <v>5842</v>
      </c>
      <c r="E33" s="1142">
        <v>11001</v>
      </c>
      <c r="F33" s="231"/>
      <c r="G33" s="1142"/>
      <c r="H33" s="231"/>
      <c r="I33" s="1142"/>
      <c r="J33" s="231"/>
      <c r="K33" s="1142"/>
      <c r="L33" s="231"/>
      <c r="M33" s="1142"/>
      <c r="N33" s="231"/>
      <c r="O33" s="1142"/>
      <c r="P33" s="231"/>
      <c r="Q33" s="1142"/>
      <c r="R33" s="231"/>
      <c r="S33" s="1142"/>
      <c r="T33" s="231"/>
      <c r="U33" s="1142"/>
      <c r="V33" s="231"/>
      <c r="W33" s="1142"/>
      <c r="X33" s="231"/>
      <c r="Y33" s="1142"/>
      <c r="Z33" s="392"/>
      <c r="AA33" s="1142"/>
      <c r="AB33" s="231"/>
      <c r="AC33" s="1142"/>
      <c r="AD33" s="231"/>
      <c r="AE33" s="1142"/>
      <c r="AF33" s="712"/>
      <c r="AG33" s="1142"/>
      <c r="AH33" s="231"/>
      <c r="AI33" s="1142"/>
      <c r="AJ33" s="231"/>
      <c r="AK33" s="1142"/>
      <c r="AL33" s="711"/>
      <c r="AM33" s="1142"/>
      <c r="AN33" s="1161"/>
      <c r="AO33" s="1157"/>
      <c r="AP33" s="712"/>
      <c r="AQ33" s="1142"/>
      <c r="AR33" s="230"/>
      <c r="AS33" s="1142"/>
      <c r="AT33" s="231"/>
      <c r="AU33" s="1142"/>
      <c r="AV33" s="232"/>
      <c r="AW33" s="1145"/>
      <c r="AX33" s="230"/>
      <c r="AY33" s="1142"/>
      <c r="AZ33" s="232"/>
      <c r="BA33" s="233"/>
    </row>
    <row r="34" spans="1:53" ht="16.5">
      <c r="A34" s="223" t="s">
        <v>106</v>
      </c>
      <c r="B34" s="224">
        <v>33662</v>
      </c>
      <c r="C34" s="1142">
        <v>60742</v>
      </c>
      <c r="D34" s="231">
        <v>3844</v>
      </c>
      <c r="E34" s="1142">
        <v>7360</v>
      </c>
      <c r="F34" s="231">
        <v>8175</v>
      </c>
      <c r="G34" s="1142">
        <v>18246</v>
      </c>
      <c r="H34" s="231"/>
      <c r="I34" s="1142"/>
      <c r="J34" s="231"/>
      <c r="K34" s="1142"/>
      <c r="L34" s="231"/>
      <c r="M34" s="1142"/>
      <c r="N34" s="231"/>
      <c r="O34" s="1142"/>
      <c r="P34" s="231"/>
      <c r="Q34" s="1142"/>
      <c r="R34" s="231"/>
      <c r="S34" s="1142"/>
      <c r="T34" s="231"/>
      <c r="U34" s="1142"/>
      <c r="V34" s="231"/>
      <c r="W34" s="1142"/>
      <c r="X34" s="231"/>
      <c r="Y34" s="1142"/>
      <c r="Z34" s="392"/>
      <c r="AA34" s="1142"/>
      <c r="AB34" s="231"/>
      <c r="AC34" s="1142"/>
      <c r="AD34" s="231"/>
      <c r="AE34" s="1142"/>
      <c r="AF34" s="712"/>
      <c r="AG34" s="1142"/>
      <c r="AH34" s="231"/>
      <c r="AI34" s="1142"/>
      <c r="AJ34" s="231"/>
      <c r="AK34" s="1142"/>
      <c r="AL34" s="711"/>
      <c r="AM34" s="1142"/>
      <c r="AN34" s="1161"/>
      <c r="AO34" s="1157"/>
      <c r="AP34" s="712"/>
      <c r="AQ34" s="1142"/>
      <c r="AR34" s="230"/>
      <c r="AS34" s="1142"/>
      <c r="AT34" s="231"/>
      <c r="AU34" s="1142"/>
      <c r="AV34" s="232"/>
      <c r="AW34" s="1145"/>
      <c r="AX34" s="230">
        <v>680050</v>
      </c>
      <c r="AY34" s="1142">
        <v>1316701</v>
      </c>
      <c r="AZ34" s="232"/>
      <c r="BA34" s="233"/>
    </row>
    <row r="35" spans="1:53" ht="16.5">
      <c r="A35" s="223" t="s">
        <v>107</v>
      </c>
      <c r="B35" s="224">
        <v>28820</v>
      </c>
      <c r="C35" s="1142">
        <v>46697</v>
      </c>
      <c r="D35" s="231">
        <v>10262</v>
      </c>
      <c r="E35" s="1142">
        <v>20427</v>
      </c>
      <c r="F35" s="231">
        <v>6667</v>
      </c>
      <c r="G35" s="1142">
        <v>15099</v>
      </c>
      <c r="H35" s="231"/>
      <c r="I35" s="1142"/>
      <c r="J35" s="231"/>
      <c r="K35" s="1142"/>
      <c r="L35" s="231"/>
      <c r="M35" s="1142"/>
      <c r="N35" s="231"/>
      <c r="O35" s="1142"/>
      <c r="P35" s="231"/>
      <c r="Q35" s="1142"/>
      <c r="R35" s="231"/>
      <c r="S35" s="1142"/>
      <c r="T35" s="231"/>
      <c r="U35" s="1142"/>
      <c r="V35" s="231"/>
      <c r="W35" s="1142"/>
      <c r="X35" s="231"/>
      <c r="Y35" s="1142"/>
      <c r="Z35" s="392"/>
      <c r="AA35" s="1142"/>
      <c r="AB35" s="231"/>
      <c r="AC35" s="1142"/>
      <c r="AD35" s="231"/>
      <c r="AE35" s="1142"/>
      <c r="AF35" s="712"/>
      <c r="AG35" s="1142"/>
      <c r="AH35" s="231"/>
      <c r="AI35" s="1142"/>
      <c r="AJ35" s="231"/>
      <c r="AK35" s="1142"/>
      <c r="AL35" s="711"/>
      <c r="AM35" s="1142"/>
      <c r="AN35" s="1161"/>
      <c r="AO35" s="1157"/>
      <c r="AP35" s="712"/>
      <c r="AQ35" s="1142"/>
      <c r="AR35" s="230"/>
      <c r="AS35" s="1142"/>
      <c r="AT35" s="1154"/>
      <c r="AU35" s="1142"/>
      <c r="AV35" s="232"/>
      <c r="AW35" s="1145"/>
      <c r="AX35" s="230"/>
      <c r="AY35" s="1142"/>
      <c r="AZ35" s="232"/>
      <c r="BA35" s="233"/>
    </row>
    <row r="36" spans="1:53" ht="16.5">
      <c r="A36" s="223" t="s">
        <v>108</v>
      </c>
      <c r="B36" s="224">
        <v>14648</v>
      </c>
      <c r="C36" s="1142">
        <v>35161</v>
      </c>
      <c r="D36" s="231">
        <v>2962</v>
      </c>
      <c r="E36" s="1142">
        <v>3536</v>
      </c>
      <c r="F36" s="231">
        <v>4238</v>
      </c>
      <c r="G36" s="1142">
        <v>7602</v>
      </c>
      <c r="H36" s="231"/>
      <c r="I36" s="1142"/>
      <c r="J36" s="231"/>
      <c r="K36" s="1142"/>
      <c r="L36" s="231"/>
      <c r="M36" s="1142"/>
      <c r="N36" s="231"/>
      <c r="O36" s="1142"/>
      <c r="P36" s="231"/>
      <c r="Q36" s="1142"/>
      <c r="R36" s="231"/>
      <c r="S36" s="1142"/>
      <c r="T36" s="231"/>
      <c r="U36" s="1142"/>
      <c r="V36" s="231"/>
      <c r="W36" s="1142"/>
      <c r="X36" s="231"/>
      <c r="Y36" s="1142"/>
      <c r="Z36" s="392"/>
      <c r="AA36" s="1142"/>
      <c r="AB36" s="231"/>
      <c r="AC36" s="1142"/>
      <c r="AD36" s="778"/>
      <c r="AE36" s="1142"/>
      <c r="AF36" s="712"/>
      <c r="AG36" s="1142"/>
      <c r="AH36" s="231"/>
      <c r="AI36" s="1142"/>
      <c r="AJ36" s="231"/>
      <c r="AK36" s="1142"/>
      <c r="AL36" s="711"/>
      <c r="AM36" s="1142"/>
      <c r="AN36" s="1161"/>
      <c r="AO36" s="1157"/>
      <c r="AP36" s="712"/>
      <c r="AQ36" s="1142"/>
      <c r="AR36" s="230"/>
      <c r="AS36" s="1142"/>
      <c r="AT36" s="231"/>
      <c r="AU36" s="1142"/>
      <c r="AV36" s="224"/>
      <c r="AW36" s="1146"/>
      <c r="AX36" s="231">
        <f>1479228+6646+17515+141109</f>
        <v>1644498</v>
      </c>
      <c r="AY36" s="1142">
        <f>2589878+318754+93754+15959</f>
        <v>3018345</v>
      </c>
      <c r="AZ36" s="224"/>
      <c r="BA36" s="225"/>
    </row>
    <row r="37" spans="1:53" ht="17.25" thickBot="1">
      <c r="A37" s="235" t="s">
        <v>109</v>
      </c>
      <c r="B37" s="237">
        <v>81914</v>
      </c>
      <c r="C37" s="1142">
        <v>150819</v>
      </c>
      <c r="D37" s="1149"/>
      <c r="E37" s="1142"/>
      <c r="F37" s="1149"/>
      <c r="G37" s="1142"/>
      <c r="H37" s="1149"/>
      <c r="I37" s="1142"/>
      <c r="J37" s="1149"/>
      <c r="K37" s="1142"/>
      <c r="L37" s="1149"/>
      <c r="M37" s="1142"/>
      <c r="N37" s="1149"/>
      <c r="O37" s="1142"/>
      <c r="P37" s="1149"/>
      <c r="Q37" s="1142"/>
      <c r="R37" s="1149"/>
      <c r="S37" s="1142"/>
      <c r="T37" s="1149"/>
      <c r="U37" s="1142"/>
      <c r="V37" s="1149"/>
      <c r="W37" s="1142"/>
      <c r="X37" s="1149"/>
      <c r="Y37" s="1142"/>
      <c r="Z37" s="1166"/>
      <c r="AA37" s="1142"/>
      <c r="AB37" s="1149"/>
      <c r="AC37" s="1142"/>
      <c r="AD37" s="1165"/>
      <c r="AE37" s="1142"/>
      <c r="AF37" s="1158"/>
      <c r="AG37" s="1142"/>
      <c r="AH37" s="1149"/>
      <c r="AI37" s="1142"/>
      <c r="AJ37" s="1149"/>
      <c r="AK37" s="1142"/>
      <c r="AL37" s="1163"/>
      <c r="AM37" s="1142"/>
      <c r="AN37" s="1162"/>
      <c r="AO37" s="1157"/>
      <c r="AP37" s="1158"/>
      <c r="AQ37" s="1142"/>
      <c r="AR37" s="230"/>
      <c r="AS37" s="1142"/>
      <c r="AT37" s="1149"/>
      <c r="AU37" s="1142"/>
      <c r="AV37" s="224"/>
      <c r="AW37" s="1146"/>
      <c r="AX37" s="1149"/>
      <c r="AY37" s="1142"/>
      <c r="AZ37" s="224"/>
      <c r="BA37" s="225"/>
    </row>
    <row r="38" spans="1:53" s="588" customFormat="1" ht="17.25" thickBot="1">
      <c r="A38" s="996" t="s">
        <v>54</v>
      </c>
      <c r="B38" s="1000">
        <f>SUM(B5:B37)</f>
        <v>3253832</v>
      </c>
      <c r="C38" s="1151">
        <f aca="true" t="shared" si="0" ref="C38:AH38">SUM(C5:C37)</f>
        <v>6167315</v>
      </c>
      <c r="D38" s="1000">
        <f t="shared" si="0"/>
        <v>524440</v>
      </c>
      <c r="E38" s="1151">
        <f t="shared" si="0"/>
        <v>1102994</v>
      </c>
      <c r="F38" s="1000">
        <f t="shared" si="0"/>
        <v>739578</v>
      </c>
      <c r="G38" s="1151">
        <f t="shared" si="0"/>
        <v>1462511</v>
      </c>
      <c r="H38" s="1000">
        <f t="shared" si="0"/>
        <v>0</v>
      </c>
      <c r="I38" s="1151">
        <f t="shared" si="0"/>
        <v>0</v>
      </c>
      <c r="J38" s="1000">
        <f t="shared" si="0"/>
        <v>0</v>
      </c>
      <c r="K38" s="1151">
        <f t="shared" si="0"/>
        <v>0</v>
      </c>
      <c r="L38" s="1000">
        <f t="shared" si="0"/>
        <v>0</v>
      </c>
      <c r="M38" s="1151">
        <f t="shared" si="0"/>
        <v>0</v>
      </c>
      <c r="N38" s="1000">
        <f t="shared" si="0"/>
        <v>0</v>
      </c>
      <c r="O38" s="1151">
        <f t="shared" si="0"/>
        <v>0</v>
      </c>
      <c r="P38" s="1000">
        <f t="shared" si="0"/>
        <v>0</v>
      </c>
      <c r="Q38" s="1151">
        <f t="shared" si="0"/>
        <v>0</v>
      </c>
      <c r="R38" s="1000">
        <f t="shared" si="0"/>
        <v>0</v>
      </c>
      <c r="S38" s="1151">
        <f t="shared" si="0"/>
        <v>0</v>
      </c>
      <c r="T38" s="1000">
        <f t="shared" si="0"/>
        <v>0</v>
      </c>
      <c r="U38" s="1151">
        <f t="shared" si="0"/>
        <v>0</v>
      </c>
      <c r="V38" s="1000">
        <f t="shared" si="0"/>
        <v>0</v>
      </c>
      <c r="W38" s="1151">
        <f t="shared" si="0"/>
        <v>0</v>
      </c>
      <c r="X38" s="1000">
        <f t="shared" si="0"/>
        <v>0</v>
      </c>
      <c r="Y38" s="1151">
        <f t="shared" si="0"/>
        <v>0</v>
      </c>
      <c r="Z38" s="1000">
        <f t="shared" si="0"/>
        <v>0</v>
      </c>
      <c r="AA38" s="1151">
        <f t="shared" si="0"/>
        <v>0</v>
      </c>
      <c r="AB38" s="1000">
        <f t="shared" si="0"/>
        <v>0</v>
      </c>
      <c r="AC38" s="1151">
        <f t="shared" si="0"/>
        <v>0</v>
      </c>
      <c r="AD38" s="1000">
        <f t="shared" si="0"/>
        <v>0</v>
      </c>
      <c r="AE38" s="1151">
        <f t="shared" si="0"/>
        <v>0</v>
      </c>
      <c r="AF38" s="1000">
        <f t="shared" si="0"/>
        <v>0</v>
      </c>
      <c r="AG38" s="1151">
        <f t="shared" si="0"/>
        <v>0</v>
      </c>
      <c r="AH38" s="1000">
        <f t="shared" si="0"/>
        <v>0</v>
      </c>
      <c r="AI38" s="1151">
        <f aca="true" t="shared" si="1" ref="AI38:AU38">SUM(AI5:AI37)</f>
        <v>0</v>
      </c>
      <c r="AJ38" s="1000">
        <f t="shared" si="1"/>
        <v>0</v>
      </c>
      <c r="AK38" s="1151">
        <f t="shared" si="1"/>
        <v>0</v>
      </c>
      <c r="AL38" s="1000">
        <f t="shared" si="1"/>
        <v>0</v>
      </c>
      <c r="AM38" s="1151">
        <f t="shared" si="1"/>
        <v>0</v>
      </c>
      <c r="AN38" s="1000">
        <f t="shared" si="1"/>
        <v>0</v>
      </c>
      <c r="AO38" s="1151">
        <f t="shared" si="1"/>
        <v>0</v>
      </c>
      <c r="AP38" s="1000">
        <f t="shared" si="1"/>
        <v>0</v>
      </c>
      <c r="AQ38" s="1151">
        <f t="shared" si="1"/>
        <v>0</v>
      </c>
      <c r="AR38" s="1000">
        <f t="shared" si="1"/>
        <v>0</v>
      </c>
      <c r="AS38" s="1151">
        <f t="shared" si="1"/>
        <v>0</v>
      </c>
      <c r="AT38" s="1000">
        <f t="shared" si="1"/>
        <v>0</v>
      </c>
      <c r="AU38" s="1151">
        <f t="shared" si="1"/>
        <v>0</v>
      </c>
      <c r="AV38" s="237">
        <f>SUM(B38+D38+F38+H38+J38+L38+N38+P38+R38+T38+V38+X38+Z38+AB38+AD38+AF38+AH38+AJ38+AL38+AN38+AP38+AR38+AT38)</f>
        <v>4517850</v>
      </c>
      <c r="AW38" s="1147">
        <f>SUM(C38+E38+G38+I38+K38+M38+O38+Q38+S38+U38+W38+Y38+AA38+AC38+AE38+AG38+AI38+AK38+AM38+AO38+AQ38+AS38+AU38)</f>
        <v>8732820</v>
      </c>
      <c r="AX38" s="997">
        <f>SUM(AX5:AX37)</f>
        <v>83634565</v>
      </c>
      <c r="AY38" s="997">
        <f>SUM(AY5:AY37)</f>
        <v>154714012</v>
      </c>
      <c r="AZ38" s="224">
        <f>AV38+AX38</f>
        <v>88152415</v>
      </c>
      <c r="BA38" s="225">
        <f>AW38+AY38</f>
        <v>163446832</v>
      </c>
    </row>
    <row r="39" spans="1:53" ht="16.5">
      <c r="A39" s="998" t="s">
        <v>110</v>
      </c>
      <c r="B39" s="1001"/>
      <c r="C39" s="1148"/>
      <c r="D39" s="1150"/>
      <c r="E39" s="1143"/>
      <c r="F39" s="1150"/>
      <c r="G39" s="1143"/>
      <c r="H39" s="1150"/>
      <c r="I39" s="1143"/>
      <c r="J39" s="1150"/>
      <c r="K39" s="1143"/>
      <c r="L39" s="1150"/>
      <c r="M39" s="1143"/>
      <c r="N39" s="1150"/>
      <c r="O39" s="1143"/>
      <c r="P39" s="1150"/>
      <c r="Q39" s="1143"/>
      <c r="R39" s="1150"/>
      <c r="S39" s="1143"/>
      <c r="T39" s="1150"/>
      <c r="U39" s="1143"/>
      <c r="V39" s="1150"/>
      <c r="W39" s="1143"/>
      <c r="X39" s="1150"/>
      <c r="Y39" s="1143"/>
      <c r="Z39" s="1156"/>
      <c r="AA39" s="1153"/>
      <c r="AB39" s="1150"/>
      <c r="AC39" s="1143"/>
      <c r="AD39" s="1150"/>
      <c r="AE39" s="1143"/>
      <c r="AF39" s="1159"/>
      <c r="AG39" s="1155"/>
      <c r="AH39" s="1150"/>
      <c r="AI39" s="1143"/>
      <c r="AJ39" s="1150"/>
      <c r="AK39" s="1143"/>
      <c r="AL39" s="1164"/>
      <c r="AM39" s="1143"/>
      <c r="AN39" s="1150"/>
      <c r="AO39" s="1143"/>
      <c r="AP39" s="1159"/>
      <c r="AQ39" s="1155"/>
      <c r="AR39" s="1156"/>
      <c r="AS39" s="1153"/>
      <c r="AT39" s="1150"/>
      <c r="AU39" s="1143"/>
      <c r="AV39" s="1152">
        <f>SUM(B39+D39+F39+H39+J39+L39+N39+P39+R39+T39+V39+X39+Z39+AB39+AD39+AF39+AH39+AJ39+AL39+AN39+AP39+AR39+AT39)</f>
        <v>0</v>
      </c>
      <c r="AW39" s="1148">
        <f>SUM(C39+E39+G39+I39+K39+M39+O39+Q39+S39+U39+W39+Y39+AA39+AC39+AE39+AG39+AI39+AK39+AM39+AO39+AQ39+AS39+AU39)</f>
        <v>0</v>
      </c>
      <c r="AX39" s="1150"/>
      <c r="AY39" s="1143"/>
      <c r="AZ39" s="232">
        <f>AV39+AX39</f>
        <v>0</v>
      </c>
      <c r="BA39" s="233"/>
    </row>
    <row r="40" spans="1:53" ht="15.75" thickBot="1">
      <c r="A40" s="999"/>
      <c r="B40" s="650"/>
      <c r="C40" s="718"/>
      <c r="D40" s="650"/>
      <c r="E40" s="718"/>
      <c r="F40" s="650"/>
      <c r="G40" s="718"/>
      <c r="H40" s="650"/>
      <c r="I40" s="718"/>
      <c r="J40" s="650"/>
      <c r="K40" s="718"/>
      <c r="L40" s="650"/>
      <c r="M40" s="718"/>
      <c r="N40" s="650"/>
      <c r="O40" s="718"/>
      <c r="P40" s="650"/>
      <c r="Q40" s="718"/>
      <c r="R40" s="650"/>
      <c r="S40" s="718"/>
      <c r="T40" s="650"/>
      <c r="U40" s="718"/>
      <c r="V40" s="650"/>
      <c r="W40" s="718"/>
      <c r="X40" s="650"/>
      <c r="Y40" s="718"/>
      <c r="Z40" s="650"/>
      <c r="AA40" s="718"/>
      <c r="AB40" s="650"/>
      <c r="AC40" s="718"/>
      <c r="AD40" s="650"/>
      <c r="AE40" s="718"/>
      <c r="AF40" s="650"/>
      <c r="AG40" s="718"/>
      <c r="AH40" s="650"/>
      <c r="AI40" s="718"/>
      <c r="AJ40" s="650"/>
      <c r="AK40" s="718"/>
      <c r="AL40" s="650"/>
      <c r="AM40" s="718"/>
      <c r="AN40" s="650"/>
      <c r="AO40" s="718"/>
      <c r="AP40" s="650"/>
      <c r="AQ40" s="718"/>
      <c r="AR40" s="650"/>
      <c r="AS40" s="718"/>
      <c r="AT40" s="650"/>
      <c r="AU40" s="718"/>
      <c r="AV40" s="650"/>
      <c r="AW40" s="718"/>
      <c r="AX40" s="650"/>
      <c r="AY40" s="718"/>
      <c r="AZ40" s="650"/>
      <c r="BA40" s="651"/>
    </row>
  </sheetData>
  <sheetProtection/>
  <mergeCells count="29">
    <mergeCell ref="AD3:AE3"/>
    <mergeCell ref="AF3:AG3"/>
    <mergeCell ref="AH3:AI3"/>
    <mergeCell ref="X3:Y3"/>
    <mergeCell ref="F3:G3"/>
    <mergeCell ref="H3:I3"/>
    <mergeCell ref="J3:K3"/>
    <mergeCell ref="L3:M3"/>
    <mergeCell ref="N3:O3"/>
    <mergeCell ref="AN3:AO3"/>
    <mergeCell ref="AP3:AQ3"/>
    <mergeCell ref="AR3:AS3"/>
    <mergeCell ref="AL3:AM3"/>
    <mergeCell ref="P3:Q3"/>
    <mergeCell ref="R3:S3"/>
    <mergeCell ref="T3:U3"/>
    <mergeCell ref="V3:W3"/>
    <mergeCell ref="Z3:AA3"/>
    <mergeCell ref="AB3:AC3"/>
    <mergeCell ref="AT3:AU3"/>
    <mergeCell ref="AV3:AW3"/>
    <mergeCell ref="AX3:AY3"/>
    <mergeCell ref="A1:AZ1"/>
    <mergeCell ref="A2:AZ2"/>
    <mergeCell ref="A3:A4"/>
    <mergeCell ref="B3:C3"/>
    <mergeCell ref="D3:E3"/>
    <mergeCell ref="AJ3:AK3"/>
    <mergeCell ref="AZ3:BA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G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:A4"/>
    </sheetView>
  </sheetViews>
  <sheetFormatPr defaultColWidth="9.140625" defaultRowHeight="15"/>
  <cols>
    <col min="1" max="1" width="33.7109375" style="206" bestFit="1" customWidth="1"/>
    <col min="2" max="2" width="11.7109375" style="0" bestFit="1" customWidth="1"/>
    <col min="3" max="3" width="11.421875" style="0" customWidth="1"/>
    <col min="4" max="4" width="12.421875" style="0" bestFit="1" customWidth="1"/>
    <col min="5" max="5" width="13.28125" style="0" bestFit="1" customWidth="1"/>
    <col min="6" max="6" width="11.140625" style="0" customWidth="1"/>
    <col min="7" max="7" width="11.421875" style="0" bestFit="1" customWidth="1"/>
    <col min="8" max="8" width="11.7109375" style="0" bestFit="1" customWidth="1"/>
    <col min="9" max="9" width="11.28125" style="203" customWidth="1"/>
    <col min="10" max="10" width="9.7109375" style="0" customWidth="1"/>
    <col min="11" max="11" width="10.00390625" style="0" customWidth="1"/>
    <col min="12" max="12" width="10.140625" style="0" customWidth="1"/>
    <col min="13" max="13" width="9.140625" style="0" customWidth="1"/>
    <col min="14" max="15" width="11.421875" style="0" bestFit="1" customWidth="1"/>
    <col min="16" max="16" width="12.421875" style="0" bestFit="1" customWidth="1"/>
    <col min="17" max="17" width="13.28125" style="0" bestFit="1" customWidth="1"/>
    <col min="18" max="19" width="11.421875" style="0" bestFit="1" customWidth="1"/>
    <col min="20" max="21" width="12.421875" style="0" bestFit="1" customWidth="1"/>
    <col min="22" max="23" width="11.421875" style="0" bestFit="1" customWidth="1"/>
    <col min="24" max="24" width="11.7109375" style="0" bestFit="1" customWidth="1"/>
    <col min="25" max="25" width="12.421875" style="0" bestFit="1" customWidth="1"/>
    <col min="26" max="27" width="11.421875" style="0" bestFit="1" customWidth="1"/>
    <col min="28" max="28" width="11.7109375" style="0" bestFit="1" customWidth="1"/>
    <col min="29" max="29" width="12.8515625" style="0" customWidth="1"/>
    <col min="30" max="30" width="11.57421875" style="0" customWidth="1"/>
    <col min="31" max="31" width="11.421875" style="0" bestFit="1" customWidth="1"/>
    <col min="32" max="32" width="11.7109375" style="0" bestFit="1" customWidth="1"/>
    <col min="33" max="33" width="12.421875" style="0" bestFit="1" customWidth="1"/>
    <col min="34" max="35" width="11.421875" style="0" bestFit="1" customWidth="1"/>
    <col min="36" max="36" width="12.421875" style="0" bestFit="1" customWidth="1"/>
    <col min="37" max="37" width="13.28125" style="0" bestFit="1" customWidth="1"/>
    <col min="38" max="39" width="11.421875" style="0" bestFit="1" customWidth="1"/>
    <col min="40" max="40" width="11.7109375" style="0" bestFit="1" customWidth="1"/>
    <col min="41" max="41" width="12.421875" style="0" bestFit="1" customWidth="1"/>
    <col min="42" max="43" width="11.421875" style="203" bestFit="1" customWidth="1"/>
    <col min="44" max="44" width="11.7109375" style="203" bestFit="1" customWidth="1"/>
    <col min="45" max="45" width="13.28125" style="203" bestFit="1" customWidth="1"/>
    <col min="46" max="46" width="11.7109375" style="0" customWidth="1"/>
    <col min="47" max="47" width="11.421875" style="0" bestFit="1" customWidth="1"/>
    <col min="48" max="48" width="12.421875" style="0" bestFit="1" customWidth="1"/>
    <col min="49" max="49" width="13.28125" style="0" bestFit="1" customWidth="1"/>
    <col min="50" max="51" width="11.421875" style="0" bestFit="1" customWidth="1"/>
    <col min="52" max="52" width="12.421875" style="0" bestFit="1" customWidth="1"/>
    <col min="53" max="53" width="13.28125" style="0" bestFit="1" customWidth="1"/>
    <col min="54" max="55" width="11.421875" style="0" bestFit="1" customWidth="1"/>
    <col min="56" max="56" width="12.421875" style="0" bestFit="1" customWidth="1"/>
    <col min="57" max="57" width="13.28125" style="0" bestFit="1" customWidth="1"/>
    <col min="58" max="59" width="11.421875" style="0" bestFit="1" customWidth="1"/>
    <col min="60" max="60" width="12.421875" style="0" bestFit="1" customWidth="1"/>
    <col min="61" max="61" width="13.28125" style="0" bestFit="1" customWidth="1"/>
    <col min="62" max="62" width="11.00390625" style="0" customWidth="1"/>
    <col min="63" max="63" width="10.8515625" style="0" customWidth="1"/>
    <col min="64" max="64" width="12.8515625" style="0" customWidth="1"/>
    <col min="65" max="65" width="13.28125" style="0" bestFit="1" customWidth="1"/>
    <col min="66" max="67" width="11.421875" style="0" bestFit="1" customWidth="1"/>
    <col min="68" max="68" width="11.00390625" style="0" customWidth="1"/>
    <col min="69" max="69" width="13.28125" style="0" bestFit="1" customWidth="1"/>
    <col min="70" max="71" width="11.421875" style="0" bestFit="1" customWidth="1"/>
    <col min="72" max="72" width="12.421875" style="0" bestFit="1" customWidth="1"/>
    <col min="73" max="73" width="13.28125" style="0" bestFit="1" customWidth="1"/>
    <col min="74" max="75" width="11.421875" style="0" bestFit="1" customWidth="1"/>
    <col min="76" max="76" width="12.421875" style="0" bestFit="1" customWidth="1"/>
    <col min="77" max="77" width="13.28125" style="0" bestFit="1" customWidth="1"/>
    <col min="78" max="80" width="11.421875" style="0" customWidth="1"/>
    <col min="81" max="81" width="12.421875" style="0" bestFit="1" customWidth="1"/>
    <col min="82" max="82" width="10.28125" style="203" customWidth="1"/>
    <col min="83" max="84" width="10.57421875" style="203" customWidth="1"/>
    <col min="85" max="85" width="11.7109375" style="203" customWidth="1"/>
    <col min="86" max="87" width="11.421875" style="203" bestFit="1" customWidth="1"/>
    <col min="88" max="88" width="12.421875" style="203" bestFit="1" customWidth="1"/>
    <col min="89" max="89" width="13.28125" style="203" bestFit="1" customWidth="1"/>
    <col min="90" max="91" width="10.57421875" style="203" customWidth="1"/>
    <col min="92" max="92" width="10.140625" style="203" customWidth="1"/>
    <col min="93" max="93" width="11.28125" style="203" customWidth="1"/>
    <col min="94" max="95" width="11.421875" style="204" bestFit="1" customWidth="1"/>
    <col min="96" max="97" width="12.421875" style="204" bestFit="1" customWidth="1"/>
    <col min="98" max="99" width="11.421875" style="204" bestFit="1" customWidth="1"/>
    <col min="100" max="100" width="12.421875" style="204" bestFit="1" customWidth="1"/>
    <col min="101" max="101" width="13.28125" style="204" bestFit="1" customWidth="1"/>
    <col min="102" max="103" width="11.421875" style="204" bestFit="1" customWidth="1"/>
    <col min="104" max="104" width="12.421875" style="204" bestFit="1" customWidth="1"/>
    <col min="105" max="105" width="13.28125" style="204" bestFit="1" customWidth="1"/>
    <col min="109" max="109" width="11.421875" style="0" customWidth="1"/>
    <col min="110" max="110" width="13.00390625" style="0" customWidth="1"/>
    <col min="111" max="111" width="11.57421875" style="0" customWidth="1"/>
  </cols>
  <sheetData>
    <row r="1" spans="1:105" s="111" customFormat="1" ht="13.5" customHeight="1">
      <c r="A1" s="1323" t="s">
        <v>149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1323"/>
      <c r="R1" s="1323"/>
      <c r="S1" s="1323"/>
      <c r="T1" s="1323"/>
      <c r="U1" s="1323"/>
      <c r="V1" s="1323"/>
      <c r="W1" s="1323"/>
      <c r="X1" s="1323"/>
      <c r="Y1" s="1323"/>
      <c r="Z1" s="1323"/>
      <c r="AA1" s="1323"/>
      <c r="AB1" s="1323"/>
      <c r="AC1" s="1323"/>
      <c r="AD1" s="1323"/>
      <c r="AE1" s="1323"/>
      <c r="AF1" s="1323"/>
      <c r="AG1" s="1323"/>
      <c r="AH1" s="1323"/>
      <c r="AI1" s="1323"/>
      <c r="AJ1" s="1323"/>
      <c r="AK1" s="1323"/>
      <c r="AL1" s="1323"/>
      <c r="AM1" s="1323"/>
      <c r="AN1" s="1323"/>
      <c r="AO1" s="1323"/>
      <c r="AP1" s="1323"/>
      <c r="AQ1" s="1323"/>
      <c r="AR1" s="1323"/>
      <c r="AS1" s="1323"/>
      <c r="AT1" s="1323"/>
      <c r="AU1" s="1323"/>
      <c r="AV1" s="1323"/>
      <c r="AW1" s="1323"/>
      <c r="AX1" s="1323"/>
      <c r="AY1" s="1323"/>
      <c r="AZ1" s="1323"/>
      <c r="BA1" s="1323"/>
      <c r="BB1" s="1323"/>
      <c r="BC1" s="1323"/>
      <c r="BD1" s="1323"/>
      <c r="BE1" s="1323"/>
      <c r="BF1" s="1323"/>
      <c r="BG1" s="1323"/>
      <c r="BH1" s="1323"/>
      <c r="BI1" s="1323"/>
      <c r="BJ1" s="1323"/>
      <c r="BK1" s="1323"/>
      <c r="BL1" s="1323"/>
      <c r="BM1" s="1323"/>
      <c r="BN1" s="1323"/>
      <c r="BO1" s="1323"/>
      <c r="BP1" s="1323"/>
      <c r="BQ1" s="1323"/>
      <c r="BR1" s="1323"/>
      <c r="BS1" s="1323"/>
      <c r="BT1" s="1323"/>
      <c r="BU1" s="1323"/>
      <c r="BV1" s="1323"/>
      <c r="BW1" s="1323"/>
      <c r="BX1" s="1323"/>
      <c r="BY1" s="1323"/>
      <c r="BZ1" s="1323"/>
      <c r="CA1" s="1323"/>
      <c r="CB1" s="1323"/>
      <c r="CC1" s="1323"/>
      <c r="CD1" s="1323"/>
      <c r="CE1" s="1323"/>
      <c r="CF1" s="1323"/>
      <c r="CG1" s="1323"/>
      <c r="CH1" s="1323"/>
      <c r="CI1" s="1323"/>
      <c r="CJ1" s="1323"/>
      <c r="CK1" s="1323"/>
      <c r="CL1" s="1323"/>
      <c r="CM1" s="1323"/>
      <c r="CN1" s="1323"/>
      <c r="CO1" s="1323"/>
      <c r="CP1" s="1323"/>
      <c r="CQ1" s="1323"/>
      <c r="CR1" s="1323"/>
      <c r="CS1" s="1323"/>
      <c r="CT1" s="1323"/>
      <c r="CU1" s="1323"/>
      <c r="CV1" s="1323"/>
      <c r="CW1" s="1323"/>
      <c r="CX1" s="1323"/>
      <c r="CY1" s="1323"/>
      <c r="CZ1" s="156"/>
      <c r="DA1" s="156"/>
    </row>
    <row r="2" spans="1:105" s="111" customFormat="1" ht="14.25" customHeight="1" thickBot="1">
      <c r="A2" s="1324" t="s">
        <v>59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  <c r="T2" s="1324"/>
      <c r="U2" s="1324"/>
      <c r="V2" s="1324"/>
      <c r="W2" s="1324"/>
      <c r="X2" s="1324"/>
      <c r="Y2" s="1324"/>
      <c r="Z2" s="1324"/>
      <c r="AA2" s="1324"/>
      <c r="AB2" s="1324"/>
      <c r="AC2" s="1324"/>
      <c r="AD2" s="1324"/>
      <c r="AE2" s="1324"/>
      <c r="AF2" s="1324"/>
      <c r="AG2" s="1324"/>
      <c r="AH2" s="1324"/>
      <c r="AI2" s="1324"/>
      <c r="AJ2" s="1324"/>
      <c r="AK2" s="1324"/>
      <c r="AL2" s="1324"/>
      <c r="AM2" s="1324"/>
      <c r="AN2" s="1324"/>
      <c r="AO2" s="1324"/>
      <c r="AP2" s="1324"/>
      <c r="AQ2" s="1324"/>
      <c r="AR2" s="1324"/>
      <c r="AS2" s="1324"/>
      <c r="AT2" s="1324"/>
      <c r="AU2" s="1324"/>
      <c r="AV2" s="1324"/>
      <c r="AW2" s="1324"/>
      <c r="AX2" s="1324"/>
      <c r="AY2" s="1324"/>
      <c r="AZ2" s="1324"/>
      <c r="BA2" s="1324"/>
      <c r="BB2" s="1324"/>
      <c r="BC2" s="1324"/>
      <c r="BD2" s="1324"/>
      <c r="BE2" s="1324"/>
      <c r="BF2" s="1324"/>
      <c r="BG2" s="1324"/>
      <c r="BH2" s="1324"/>
      <c r="BI2" s="1324"/>
      <c r="BJ2" s="1324"/>
      <c r="BK2" s="1324"/>
      <c r="BL2" s="1324"/>
      <c r="BM2" s="1324"/>
      <c r="BN2" s="1324"/>
      <c r="BO2" s="1324"/>
      <c r="BP2" s="1324"/>
      <c r="BQ2" s="1324"/>
      <c r="BR2" s="1324"/>
      <c r="BS2" s="1324"/>
      <c r="BT2" s="1324"/>
      <c r="BU2" s="1324"/>
      <c r="BV2" s="1324"/>
      <c r="BW2" s="1324"/>
      <c r="BX2" s="1324"/>
      <c r="BY2" s="1324"/>
      <c r="BZ2" s="1324"/>
      <c r="CA2" s="1324"/>
      <c r="CB2" s="1324"/>
      <c r="CC2" s="1324"/>
      <c r="CD2" s="1324"/>
      <c r="CE2" s="1324"/>
      <c r="CF2" s="1324"/>
      <c r="CG2" s="1324"/>
      <c r="CH2" s="1324"/>
      <c r="CI2" s="1324"/>
      <c r="CJ2" s="1324"/>
      <c r="CK2" s="1324"/>
      <c r="CL2" s="1324"/>
      <c r="CM2" s="1324"/>
      <c r="CN2" s="1324"/>
      <c r="CO2" s="1324"/>
      <c r="CP2" s="1324"/>
      <c r="CQ2" s="1324"/>
      <c r="CR2" s="1324"/>
      <c r="CS2" s="1324"/>
      <c r="CT2" s="1324"/>
      <c r="CU2" s="1324"/>
      <c r="CV2" s="1324"/>
      <c r="CW2" s="1324"/>
      <c r="CX2" s="1324"/>
      <c r="CY2" s="1324"/>
      <c r="CZ2" s="156"/>
      <c r="DA2" s="156"/>
    </row>
    <row r="3" spans="1:105" s="111" customFormat="1" ht="38.25" customHeight="1" thickBot="1">
      <c r="A3" s="1325" t="s">
        <v>0</v>
      </c>
      <c r="B3" s="1248" t="s">
        <v>153</v>
      </c>
      <c r="C3" s="1327"/>
      <c r="D3" s="1327"/>
      <c r="E3" s="1328"/>
      <c r="F3" s="1311" t="s">
        <v>154</v>
      </c>
      <c r="G3" s="1311"/>
      <c r="H3" s="1311"/>
      <c r="I3" s="1312"/>
      <c r="J3" s="1311" t="s">
        <v>155</v>
      </c>
      <c r="K3" s="1311"/>
      <c r="L3" s="1311"/>
      <c r="M3" s="1312"/>
      <c r="N3" s="1311" t="s">
        <v>156</v>
      </c>
      <c r="O3" s="1311"/>
      <c r="P3" s="1311"/>
      <c r="Q3" s="1312"/>
      <c r="R3" s="1311" t="s">
        <v>157</v>
      </c>
      <c r="S3" s="1311"/>
      <c r="T3" s="1311"/>
      <c r="U3" s="1312"/>
      <c r="V3" s="1311" t="s">
        <v>158</v>
      </c>
      <c r="W3" s="1311"/>
      <c r="X3" s="1311"/>
      <c r="Y3" s="1312"/>
      <c r="Z3" s="1311" t="s">
        <v>159</v>
      </c>
      <c r="AA3" s="1311"/>
      <c r="AB3" s="1311"/>
      <c r="AC3" s="1312"/>
      <c r="AD3" s="1311" t="s">
        <v>160</v>
      </c>
      <c r="AE3" s="1311"/>
      <c r="AF3" s="1311"/>
      <c r="AG3" s="1312"/>
      <c r="AH3" s="1313" t="s">
        <v>161</v>
      </c>
      <c r="AI3" s="1311"/>
      <c r="AJ3" s="1311"/>
      <c r="AK3" s="1312"/>
      <c r="AL3" s="1313" t="s">
        <v>162</v>
      </c>
      <c r="AM3" s="1311"/>
      <c r="AN3" s="1311"/>
      <c r="AO3" s="1312"/>
      <c r="AP3" s="1320" t="s">
        <v>163</v>
      </c>
      <c r="AQ3" s="1321"/>
      <c r="AR3" s="1321"/>
      <c r="AS3" s="1322"/>
      <c r="AT3" s="1313" t="s">
        <v>164</v>
      </c>
      <c r="AU3" s="1311"/>
      <c r="AV3" s="1311"/>
      <c r="AW3" s="1312"/>
      <c r="AX3" s="1313" t="s">
        <v>165</v>
      </c>
      <c r="AY3" s="1311"/>
      <c r="AZ3" s="1311"/>
      <c r="BA3" s="1312"/>
      <c r="BB3" s="1313" t="s">
        <v>166</v>
      </c>
      <c r="BC3" s="1311"/>
      <c r="BD3" s="1311"/>
      <c r="BE3" s="1312"/>
      <c r="BF3" s="1314" t="s">
        <v>167</v>
      </c>
      <c r="BG3" s="1315"/>
      <c r="BH3" s="1315"/>
      <c r="BI3" s="1316"/>
      <c r="BJ3" s="1317" t="s">
        <v>168</v>
      </c>
      <c r="BK3" s="1318"/>
      <c r="BL3" s="1318"/>
      <c r="BM3" s="1319"/>
      <c r="BN3" s="1313" t="s">
        <v>169</v>
      </c>
      <c r="BO3" s="1311"/>
      <c r="BP3" s="1311"/>
      <c r="BQ3" s="1312"/>
      <c r="BR3" s="1313" t="s">
        <v>170</v>
      </c>
      <c r="BS3" s="1311"/>
      <c r="BT3" s="1311"/>
      <c r="BU3" s="1312"/>
      <c r="BV3" s="1314" t="s">
        <v>281</v>
      </c>
      <c r="BW3" s="1315"/>
      <c r="BX3" s="1315"/>
      <c r="BY3" s="1316"/>
      <c r="BZ3" s="1313" t="s">
        <v>172</v>
      </c>
      <c r="CA3" s="1311"/>
      <c r="CB3" s="1311"/>
      <c r="CC3" s="1312"/>
      <c r="CD3" s="1321" t="s">
        <v>173</v>
      </c>
      <c r="CE3" s="1321"/>
      <c r="CF3" s="1321"/>
      <c r="CG3" s="1322"/>
      <c r="CH3" s="1320" t="s">
        <v>174</v>
      </c>
      <c r="CI3" s="1321"/>
      <c r="CJ3" s="1321"/>
      <c r="CK3" s="1322"/>
      <c r="CL3" s="1320" t="s">
        <v>175</v>
      </c>
      <c r="CM3" s="1321"/>
      <c r="CN3" s="1321"/>
      <c r="CO3" s="1322"/>
      <c r="CP3" s="1332" t="s">
        <v>1</v>
      </c>
      <c r="CQ3" s="1333"/>
      <c r="CR3" s="1333"/>
      <c r="CS3" s="1334"/>
      <c r="CT3" s="1335" t="s">
        <v>176</v>
      </c>
      <c r="CU3" s="1336"/>
      <c r="CV3" s="1336"/>
      <c r="CW3" s="1337"/>
      <c r="CX3" s="1329" t="s">
        <v>2</v>
      </c>
      <c r="CY3" s="1330"/>
      <c r="CZ3" s="1330"/>
      <c r="DA3" s="1331"/>
    </row>
    <row r="4" spans="1:105" s="531" customFormat="1" ht="15" customHeight="1" thickBot="1">
      <c r="A4" s="1326"/>
      <c r="B4" s="638" t="s">
        <v>282</v>
      </c>
      <c r="C4" s="610" t="s">
        <v>283</v>
      </c>
      <c r="D4" s="610" t="s">
        <v>284</v>
      </c>
      <c r="E4" s="603" t="s">
        <v>285</v>
      </c>
      <c r="F4" s="638" t="s">
        <v>282</v>
      </c>
      <c r="G4" s="610" t="s">
        <v>283</v>
      </c>
      <c r="H4" s="610" t="s">
        <v>284</v>
      </c>
      <c r="I4" s="603" t="s">
        <v>285</v>
      </c>
      <c r="J4" s="638" t="s">
        <v>282</v>
      </c>
      <c r="K4" s="610" t="s">
        <v>283</v>
      </c>
      <c r="L4" s="610" t="s">
        <v>284</v>
      </c>
      <c r="M4" s="603" t="s">
        <v>285</v>
      </c>
      <c r="N4" s="638" t="s">
        <v>282</v>
      </c>
      <c r="O4" s="610" t="s">
        <v>283</v>
      </c>
      <c r="P4" s="610" t="s">
        <v>284</v>
      </c>
      <c r="Q4" s="603" t="s">
        <v>285</v>
      </c>
      <c r="R4" s="638" t="s">
        <v>282</v>
      </c>
      <c r="S4" s="610" t="s">
        <v>283</v>
      </c>
      <c r="T4" s="610" t="s">
        <v>284</v>
      </c>
      <c r="U4" s="603" t="s">
        <v>285</v>
      </c>
      <c r="V4" s="638" t="s">
        <v>282</v>
      </c>
      <c r="W4" s="610" t="s">
        <v>283</v>
      </c>
      <c r="X4" s="610" t="s">
        <v>284</v>
      </c>
      <c r="Y4" s="603" t="s">
        <v>285</v>
      </c>
      <c r="Z4" s="638" t="s">
        <v>282</v>
      </c>
      <c r="AA4" s="610" t="s">
        <v>283</v>
      </c>
      <c r="AB4" s="610" t="s">
        <v>284</v>
      </c>
      <c r="AC4" s="603" t="s">
        <v>285</v>
      </c>
      <c r="AD4" s="638" t="s">
        <v>282</v>
      </c>
      <c r="AE4" s="610" t="s">
        <v>283</v>
      </c>
      <c r="AF4" s="610" t="s">
        <v>284</v>
      </c>
      <c r="AG4" s="603" t="s">
        <v>285</v>
      </c>
      <c r="AH4" s="638" t="s">
        <v>282</v>
      </c>
      <c r="AI4" s="610" t="s">
        <v>283</v>
      </c>
      <c r="AJ4" s="610" t="s">
        <v>284</v>
      </c>
      <c r="AK4" s="603" t="s">
        <v>285</v>
      </c>
      <c r="AL4" s="638" t="s">
        <v>282</v>
      </c>
      <c r="AM4" s="610" t="s">
        <v>283</v>
      </c>
      <c r="AN4" s="610" t="s">
        <v>284</v>
      </c>
      <c r="AO4" s="603" t="s">
        <v>285</v>
      </c>
      <c r="AP4" s="638" t="s">
        <v>282</v>
      </c>
      <c r="AQ4" s="610" t="s">
        <v>283</v>
      </c>
      <c r="AR4" s="610" t="s">
        <v>284</v>
      </c>
      <c r="AS4" s="603" t="s">
        <v>285</v>
      </c>
      <c r="AT4" s="638" t="s">
        <v>282</v>
      </c>
      <c r="AU4" s="610" t="s">
        <v>283</v>
      </c>
      <c r="AV4" s="610" t="s">
        <v>284</v>
      </c>
      <c r="AW4" s="603" t="s">
        <v>285</v>
      </c>
      <c r="AX4" s="638" t="s">
        <v>282</v>
      </c>
      <c r="AY4" s="610" t="s">
        <v>283</v>
      </c>
      <c r="AZ4" s="610" t="s">
        <v>284</v>
      </c>
      <c r="BA4" s="603" t="s">
        <v>285</v>
      </c>
      <c r="BB4" s="638" t="s">
        <v>282</v>
      </c>
      <c r="BC4" s="610" t="s">
        <v>283</v>
      </c>
      <c r="BD4" s="610" t="s">
        <v>284</v>
      </c>
      <c r="BE4" s="603" t="s">
        <v>285</v>
      </c>
      <c r="BF4" s="638" t="s">
        <v>282</v>
      </c>
      <c r="BG4" s="610" t="s">
        <v>283</v>
      </c>
      <c r="BH4" s="610" t="s">
        <v>284</v>
      </c>
      <c r="BI4" s="603" t="s">
        <v>285</v>
      </c>
      <c r="BJ4" s="638" t="s">
        <v>282</v>
      </c>
      <c r="BK4" s="610" t="s">
        <v>283</v>
      </c>
      <c r="BL4" s="610" t="s">
        <v>284</v>
      </c>
      <c r="BM4" s="603" t="s">
        <v>285</v>
      </c>
      <c r="BN4" s="638" t="s">
        <v>282</v>
      </c>
      <c r="BO4" s="610" t="s">
        <v>283</v>
      </c>
      <c r="BP4" s="610" t="s">
        <v>284</v>
      </c>
      <c r="BQ4" s="603" t="s">
        <v>285</v>
      </c>
      <c r="BR4" s="638" t="s">
        <v>282</v>
      </c>
      <c r="BS4" s="610" t="s">
        <v>283</v>
      </c>
      <c r="BT4" s="610" t="s">
        <v>284</v>
      </c>
      <c r="BU4" s="603" t="s">
        <v>285</v>
      </c>
      <c r="BV4" s="638" t="s">
        <v>282</v>
      </c>
      <c r="BW4" s="610" t="s">
        <v>283</v>
      </c>
      <c r="BX4" s="610" t="s">
        <v>284</v>
      </c>
      <c r="BY4" s="603" t="s">
        <v>285</v>
      </c>
      <c r="BZ4" s="638" t="s">
        <v>282</v>
      </c>
      <c r="CA4" s="610" t="s">
        <v>283</v>
      </c>
      <c r="CB4" s="610" t="s">
        <v>284</v>
      </c>
      <c r="CC4" s="603" t="s">
        <v>285</v>
      </c>
      <c r="CD4" s="638" t="s">
        <v>282</v>
      </c>
      <c r="CE4" s="610" t="s">
        <v>283</v>
      </c>
      <c r="CF4" s="610" t="s">
        <v>284</v>
      </c>
      <c r="CG4" s="603" t="s">
        <v>285</v>
      </c>
      <c r="CH4" s="638" t="s">
        <v>282</v>
      </c>
      <c r="CI4" s="610" t="s">
        <v>283</v>
      </c>
      <c r="CJ4" s="610" t="s">
        <v>284</v>
      </c>
      <c r="CK4" s="603" t="s">
        <v>285</v>
      </c>
      <c r="CL4" s="638" t="s">
        <v>282</v>
      </c>
      <c r="CM4" s="610" t="s">
        <v>283</v>
      </c>
      <c r="CN4" s="610" t="s">
        <v>284</v>
      </c>
      <c r="CO4" s="603" t="s">
        <v>285</v>
      </c>
      <c r="CP4" s="638" t="s">
        <v>282</v>
      </c>
      <c r="CQ4" s="610" t="s">
        <v>283</v>
      </c>
      <c r="CR4" s="610" t="s">
        <v>284</v>
      </c>
      <c r="CS4" s="603" t="s">
        <v>285</v>
      </c>
      <c r="CT4" s="638" t="s">
        <v>282</v>
      </c>
      <c r="CU4" s="610" t="s">
        <v>283</v>
      </c>
      <c r="CV4" s="610" t="s">
        <v>284</v>
      </c>
      <c r="CW4" s="603" t="s">
        <v>285</v>
      </c>
      <c r="CX4" s="638" t="s">
        <v>282</v>
      </c>
      <c r="CY4" s="610" t="s">
        <v>283</v>
      </c>
      <c r="CZ4" s="610" t="s">
        <v>284</v>
      </c>
      <c r="DA4" s="603" t="s">
        <v>285</v>
      </c>
    </row>
    <row r="5" spans="1:105" s="116" customFormat="1" ht="15" customHeight="1" thickBot="1">
      <c r="A5" s="207" t="s">
        <v>30</v>
      </c>
      <c r="B5" s="208"/>
      <c r="C5" s="209"/>
      <c r="D5" s="209"/>
      <c r="E5" s="210"/>
      <c r="F5" s="211"/>
      <c r="G5" s="209"/>
      <c r="H5" s="209"/>
      <c r="I5" s="212"/>
      <c r="J5" s="213"/>
      <c r="K5" s="214"/>
      <c r="L5" s="214"/>
      <c r="M5" s="212"/>
      <c r="N5" s="213"/>
      <c r="O5" s="214"/>
      <c r="P5" s="214"/>
      <c r="Q5" s="212"/>
      <c r="R5" s="213"/>
      <c r="S5" s="214"/>
      <c r="T5" s="214"/>
      <c r="U5" s="212"/>
      <c r="V5" s="213"/>
      <c r="W5" s="214"/>
      <c r="X5" s="214"/>
      <c r="Y5" s="212"/>
      <c r="Z5" s="213"/>
      <c r="AA5" s="214"/>
      <c r="AB5" s="214"/>
      <c r="AC5" s="212"/>
      <c r="AD5" s="211"/>
      <c r="AE5" s="209"/>
      <c r="AF5" s="209"/>
      <c r="AG5" s="210"/>
      <c r="AH5" s="208"/>
      <c r="AI5" s="209"/>
      <c r="AJ5" s="209"/>
      <c r="AK5" s="210"/>
      <c r="AL5" s="208"/>
      <c r="AM5" s="209"/>
      <c r="AN5" s="209"/>
      <c r="AO5" s="210"/>
      <c r="AP5" s="216"/>
      <c r="AQ5" s="214"/>
      <c r="AR5" s="214"/>
      <c r="AS5" s="212"/>
      <c r="AT5" s="208"/>
      <c r="AU5" s="209"/>
      <c r="AV5" s="209"/>
      <c r="AW5" s="210"/>
      <c r="AX5" s="208"/>
      <c r="AY5" s="209"/>
      <c r="AZ5" s="209"/>
      <c r="BA5" s="210"/>
      <c r="BB5" s="208"/>
      <c r="BC5" s="209"/>
      <c r="BD5" s="209"/>
      <c r="BE5" s="210"/>
      <c r="BF5" s="208"/>
      <c r="BG5" s="209"/>
      <c r="BH5" s="209"/>
      <c r="BI5" s="210"/>
      <c r="BJ5" s="208"/>
      <c r="BK5" s="209"/>
      <c r="BL5" s="209"/>
      <c r="BM5" s="210"/>
      <c r="BN5" s="208"/>
      <c r="BO5" s="209"/>
      <c r="BP5" s="209"/>
      <c r="BQ5" s="210"/>
      <c r="BR5" s="208"/>
      <c r="BS5" s="209"/>
      <c r="BT5" s="209"/>
      <c r="BU5" s="210"/>
      <c r="BV5" s="252"/>
      <c r="BW5" s="253"/>
      <c r="BX5" s="253"/>
      <c r="BY5" s="254"/>
      <c r="BZ5" s="258"/>
      <c r="CA5" s="259"/>
      <c r="CB5" s="259"/>
      <c r="CC5" s="993"/>
      <c r="CD5" s="213"/>
      <c r="CE5" s="214"/>
      <c r="CF5" s="214"/>
      <c r="CG5" s="212"/>
      <c r="CH5" s="216"/>
      <c r="CI5" s="214"/>
      <c r="CJ5" s="214"/>
      <c r="CK5" s="212"/>
      <c r="CL5" s="216"/>
      <c r="CM5" s="214"/>
      <c r="CN5" s="214"/>
      <c r="CO5" s="212"/>
      <c r="CP5" s="216"/>
      <c r="CQ5" s="214"/>
      <c r="CR5" s="214"/>
      <c r="CS5" s="212"/>
      <c r="CT5" s="216"/>
      <c r="CU5" s="214"/>
      <c r="CV5" s="214"/>
      <c r="CW5" s="212"/>
      <c r="CX5" s="216"/>
      <c r="CY5" s="214"/>
      <c r="CZ5" s="218"/>
      <c r="DA5" s="219"/>
    </row>
    <row r="6" spans="1:105" s="116" customFormat="1" ht="13.5" thickBot="1">
      <c r="A6" s="151" t="s">
        <v>31</v>
      </c>
      <c r="B6" s="157">
        <v>1203180</v>
      </c>
      <c r="C6" s="117">
        <v>973656</v>
      </c>
      <c r="D6" s="117">
        <v>2864840</v>
      </c>
      <c r="E6" s="118">
        <v>2039874</v>
      </c>
      <c r="F6" s="158">
        <v>135072</v>
      </c>
      <c r="G6" s="120">
        <v>187628</v>
      </c>
      <c r="H6" s="120">
        <v>449366</v>
      </c>
      <c r="I6" s="121">
        <v>429573</v>
      </c>
      <c r="J6" s="159">
        <v>223136</v>
      </c>
      <c r="K6" s="124">
        <v>188227</v>
      </c>
      <c r="L6" s="124">
        <v>428637</v>
      </c>
      <c r="M6" s="125">
        <v>392079</v>
      </c>
      <c r="N6" s="159">
        <v>2963163</v>
      </c>
      <c r="O6" s="124">
        <v>2406875</v>
      </c>
      <c r="P6" s="124">
        <v>5853408</v>
      </c>
      <c r="Q6" s="125">
        <v>5069514</v>
      </c>
      <c r="R6" s="159">
        <v>271859</v>
      </c>
      <c r="S6" s="124">
        <v>220998</v>
      </c>
      <c r="T6" s="124">
        <v>507950</v>
      </c>
      <c r="U6" s="125">
        <v>428816</v>
      </c>
      <c r="V6" s="159">
        <v>500105</v>
      </c>
      <c r="W6" s="124">
        <v>330514</v>
      </c>
      <c r="X6" s="124">
        <v>1040607</v>
      </c>
      <c r="Y6" s="125">
        <v>644075</v>
      </c>
      <c r="Z6" s="159">
        <v>922497</v>
      </c>
      <c r="AA6" s="124">
        <v>767158</v>
      </c>
      <c r="AB6" s="159">
        <v>1774411</v>
      </c>
      <c r="AC6" s="992">
        <v>1493983</v>
      </c>
      <c r="AD6" s="158">
        <v>225668</v>
      </c>
      <c r="AE6" s="120">
        <v>88613</v>
      </c>
      <c r="AF6" s="120">
        <v>351318</v>
      </c>
      <c r="AG6" s="121">
        <v>189418</v>
      </c>
      <c r="AH6" s="119"/>
      <c r="AI6" s="120"/>
      <c r="AJ6" s="120"/>
      <c r="AK6" s="121"/>
      <c r="AL6" s="119">
        <v>455944</v>
      </c>
      <c r="AM6" s="120">
        <v>264775</v>
      </c>
      <c r="AN6" s="120">
        <v>799351</v>
      </c>
      <c r="AO6" s="121">
        <v>418526</v>
      </c>
      <c r="AP6" s="123">
        <v>5575376</v>
      </c>
      <c r="AQ6" s="124">
        <v>3341145</v>
      </c>
      <c r="AR6" s="124">
        <v>10766627</v>
      </c>
      <c r="AS6" s="125">
        <v>6255193</v>
      </c>
      <c r="AT6" s="119">
        <v>3868789</v>
      </c>
      <c r="AU6" s="120">
        <v>2432847</v>
      </c>
      <c r="AV6" s="120">
        <v>8104670</v>
      </c>
      <c r="AW6" s="121">
        <v>4982229</v>
      </c>
      <c r="AX6" s="126">
        <v>256347</v>
      </c>
      <c r="AY6" s="116">
        <v>145645</v>
      </c>
      <c r="AZ6" s="127">
        <v>422756</v>
      </c>
      <c r="BA6" s="128">
        <v>296066</v>
      </c>
      <c r="BB6" s="119">
        <v>820335</v>
      </c>
      <c r="BC6" s="120">
        <v>621845</v>
      </c>
      <c r="BD6" s="120">
        <v>1676732</v>
      </c>
      <c r="BE6" s="121">
        <v>1228923</v>
      </c>
      <c r="BF6" s="119">
        <v>1943656</v>
      </c>
      <c r="BG6" s="120">
        <v>1531997</v>
      </c>
      <c r="BH6" s="120">
        <v>3839445</v>
      </c>
      <c r="BI6" s="121">
        <v>3120613</v>
      </c>
      <c r="BJ6" s="119">
        <v>1948156</v>
      </c>
      <c r="BK6" s="120"/>
      <c r="BL6" s="120">
        <v>4111356</v>
      </c>
      <c r="BM6" s="121">
        <v>2836412</v>
      </c>
      <c r="BN6" s="119">
        <v>1148169</v>
      </c>
      <c r="BO6" s="120">
        <v>838250</v>
      </c>
      <c r="BP6" s="120">
        <v>2262666</v>
      </c>
      <c r="BQ6" s="120">
        <v>1594820</v>
      </c>
      <c r="BR6" s="119">
        <v>432710</v>
      </c>
      <c r="BS6" s="120">
        <v>469698</v>
      </c>
      <c r="BT6" s="120">
        <v>880776</v>
      </c>
      <c r="BU6" s="121">
        <v>1024647</v>
      </c>
      <c r="BV6" s="129"/>
      <c r="BW6" s="120"/>
      <c r="BX6" s="120"/>
      <c r="BY6" s="120"/>
      <c r="BZ6" s="260">
        <v>4132543</v>
      </c>
      <c r="CA6" s="261">
        <v>3937323</v>
      </c>
      <c r="CB6" s="261">
        <v>8848667</v>
      </c>
      <c r="CC6" s="262">
        <v>7936799</v>
      </c>
      <c r="CD6" s="255">
        <v>658786</v>
      </c>
      <c r="CE6" s="145">
        <v>660552</v>
      </c>
      <c r="CF6" s="145">
        <v>1273435</v>
      </c>
      <c r="CG6" s="994">
        <v>1183017</v>
      </c>
      <c r="CH6" s="146">
        <v>394745</v>
      </c>
      <c r="CI6" s="147">
        <v>374213</v>
      </c>
      <c r="CJ6" s="147">
        <v>782592</v>
      </c>
      <c r="CK6" s="148">
        <v>798044</v>
      </c>
      <c r="CL6" s="123">
        <v>1096923</v>
      </c>
      <c r="CM6" s="124">
        <v>494119</v>
      </c>
      <c r="CN6" s="124">
        <v>1721201</v>
      </c>
      <c r="CO6" s="125">
        <v>1009481</v>
      </c>
      <c r="CP6" s="149">
        <f>SUM(B6+F6+J6+N6+R6+V6+Z6+AD6+AH6+AL6+AP6+AT6+AX6+BB6+BF6+BJ6+BN6+BR6+BV6+BZ6+CD6+CH6+CL6)</f>
        <v>29177159</v>
      </c>
      <c r="CQ6" s="160">
        <f>SUM(C6+G6+K6+O6+S6+W6+AA6+AE6+AI6+AM6+AQ6+AU6+AZ6+BC6+BG6+BK6+BO6+BS6+BW6+CA6+CE6+CI6+CM6)</f>
        <v>20553189</v>
      </c>
      <c r="CR6" s="160">
        <f>SUM(D6+H6+L6+P6+T6+X6+AB6+AF6+AJ6+AN6+AR6+AV6+BA6+BD6+BH6+BL6+BP6+BT6+BX6+CB6+CF6+CJ6+CN6)</f>
        <v>58634121</v>
      </c>
      <c r="CS6" s="162">
        <f>SUM(E6+I6+M6+Q6+U6+Y6+AC6+AG6+AK6+AO6+AS6+AW6+BA6+BE6+BI6+BM6+BQ6+BU6+BY6+CC6+CG6+CK6+CO6)</f>
        <v>43372102</v>
      </c>
      <c r="CT6" s="146">
        <v>45282531</v>
      </c>
      <c r="CU6" s="147">
        <v>48173281</v>
      </c>
      <c r="CV6" s="147">
        <v>84706257</v>
      </c>
      <c r="CW6" s="148">
        <v>84164945</v>
      </c>
      <c r="CX6" s="149">
        <f>CP6+CT6</f>
        <v>74459690</v>
      </c>
      <c r="CY6" s="160">
        <f aca="true" t="shared" si="0" ref="CY6:DA21">CQ6+CU6</f>
        <v>68726470</v>
      </c>
      <c r="CZ6" s="160">
        <f t="shared" si="0"/>
        <v>143340378</v>
      </c>
      <c r="DA6" s="162">
        <f t="shared" si="0"/>
        <v>127537047</v>
      </c>
    </row>
    <row r="7" spans="1:105" s="116" customFormat="1" ht="13.5" thickBot="1">
      <c r="A7" s="151" t="s">
        <v>32</v>
      </c>
      <c r="B7" s="157">
        <v>4063428</v>
      </c>
      <c r="C7" s="117">
        <v>950323</v>
      </c>
      <c r="D7" s="117">
        <v>5632335</v>
      </c>
      <c r="E7" s="118">
        <v>2700666</v>
      </c>
      <c r="F7" s="158">
        <v>29282</v>
      </c>
      <c r="G7" s="120">
        <v>6926</v>
      </c>
      <c r="H7" s="120">
        <v>157869</v>
      </c>
      <c r="I7" s="121">
        <v>7004</v>
      </c>
      <c r="J7" s="159">
        <v>374075</v>
      </c>
      <c r="K7" s="124">
        <v>519319</v>
      </c>
      <c r="L7" s="124">
        <v>680334</v>
      </c>
      <c r="M7" s="125">
        <v>889647</v>
      </c>
      <c r="N7" s="159">
        <v>2330184</v>
      </c>
      <c r="O7" s="124">
        <v>4315429</v>
      </c>
      <c r="P7" s="124">
        <v>4242263</v>
      </c>
      <c r="Q7" s="125">
        <v>7186040</v>
      </c>
      <c r="R7" s="159">
        <v>96449</v>
      </c>
      <c r="S7" s="124">
        <v>135416</v>
      </c>
      <c r="T7" s="124">
        <v>171910</v>
      </c>
      <c r="U7" s="125">
        <v>206898</v>
      </c>
      <c r="V7" s="159">
        <v>39560</v>
      </c>
      <c r="W7" s="124">
        <v>12612</v>
      </c>
      <c r="X7" s="124">
        <v>73894</v>
      </c>
      <c r="Y7" s="125">
        <v>13189</v>
      </c>
      <c r="Z7" s="159">
        <v>6217</v>
      </c>
      <c r="AA7" s="124"/>
      <c r="AB7" s="159">
        <v>18481</v>
      </c>
      <c r="AC7" s="992"/>
      <c r="AD7" s="158"/>
      <c r="AE7" s="120"/>
      <c r="AF7" s="120"/>
      <c r="AG7" s="121"/>
      <c r="AH7" s="119"/>
      <c r="AI7" s="120"/>
      <c r="AJ7" s="120"/>
      <c r="AK7" s="121"/>
      <c r="AL7" s="119">
        <v>114084</v>
      </c>
      <c r="AM7" s="120">
        <v>106872</v>
      </c>
      <c r="AN7" s="120">
        <v>190520</v>
      </c>
      <c r="AO7" s="121">
        <v>166807</v>
      </c>
      <c r="AP7" s="123">
        <v>11038911</v>
      </c>
      <c r="AQ7" s="124">
        <v>5659188</v>
      </c>
      <c r="AR7" s="124">
        <v>17714482</v>
      </c>
      <c r="AS7" s="125">
        <v>8794585</v>
      </c>
      <c r="AT7" s="119">
        <v>4772446</v>
      </c>
      <c r="AU7" s="120">
        <v>5800748</v>
      </c>
      <c r="AV7" s="120">
        <v>8411641</v>
      </c>
      <c r="AW7" s="121">
        <v>10603293</v>
      </c>
      <c r="AX7" s="126">
        <v>387339</v>
      </c>
      <c r="AY7" s="116">
        <v>503639</v>
      </c>
      <c r="AZ7" s="127">
        <v>623075</v>
      </c>
      <c r="BA7" s="128">
        <v>655132</v>
      </c>
      <c r="BB7" s="119">
        <v>37863</v>
      </c>
      <c r="BC7" s="120">
        <v>64086</v>
      </c>
      <c r="BD7" s="120">
        <v>79720</v>
      </c>
      <c r="BE7" s="121">
        <v>99502</v>
      </c>
      <c r="BF7" s="119">
        <v>2594355</v>
      </c>
      <c r="BG7" s="120">
        <v>4605429</v>
      </c>
      <c r="BH7" s="120">
        <v>4538017</v>
      </c>
      <c r="BI7" s="121">
        <v>6801843</v>
      </c>
      <c r="BJ7" s="119">
        <v>2906400</v>
      </c>
      <c r="BK7" s="120"/>
      <c r="BL7" s="120">
        <v>6115385</v>
      </c>
      <c r="BM7" s="121">
        <v>6021926</v>
      </c>
      <c r="BN7" s="119">
        <v>485836</v>
      </c>
      <c r="BO7" s="120">
        <v>327309</v>
      </c>
      <c r="BP7" s="120">
        <v>810628</v>
      </c>
      <c r="BQ7" s="120">
        <v>512198</v>
      </c>
      <c r="BR7" s="119">
        <v>1353086</v>
      </c>
      <c r="BS7" s="120">
        <v>1593113</v>
      </c>
      <c r="BT7" s="120">
        <v>2427689</v>
      </c>
      <c r="BU7" s="121">
        <v>2893134</v>
      </c>
      <c r="BV7" s="129"/>
      <c r="BW7" s="120"/>
      <c r="BX7" s="120"/>
      <c r="BY7" s="120"/>
      <c r="BZ7" s="263">
        <v>5875443</v>
      </c>
      <c r="CA7" s="257">
        <v>2910701</v>
      </c>
      <c r="CB7" s="261">
        <v>8380069</v>
      </c>
      <c r="CC7" s="262">
        <v>4607088</v>
      </c>
      <c r="CD7" s="255">
        <v>188780</v>
      </c>
      <c r="CE7" s="145">
        <v>35448</v>
      </c>
      <c r="CF7" s="145">
        <v>419633</v>
      </c>
      <c r="CG7" s="994">
        <v>95114</v>
      </c>
      <c r="CH7" s="146">
        <v>385006</v>
      </c>
      <c r="CI7" s="147">
        <v>549801</v>
      </c>
      <c r="CJ7" s="147">
        <v>545321</v>
      </c>
      <c r="CK7" s="148">
        <v>836305</v>
      </c>
      <c r="CL7" s="123">
        <v>1710307</v>
      </c>
      <c r="CM7" s="124">
        <v>469599</v>
      </c>
      <c r="CN7" s="124">
        <v>2843841</v>
      </c>
      <c r="CO7" s="125">
        <v>838597</v>
      </c>
      <c r="CP7" s="149">
        <f>SUM(B7+F7+J7+N7+R7+V7+Z7+AD7+AH7+AL7+AP7+AT7+AX7+BB7+BF7+BJ7+BN7+BR7+BV7+BZ7+CD7+CH7+CL7)</f>
        <v>38789051</v>
      </c>
      <c r="CQ7" s="160">
        <f>SUM(C7+G7+K7+O7+S7+W7+AA7+AE7+AI7+AM7+AQ7+AU7+AZ7+BC7+BG7+BK7+BO7+BS7+BW7+CA7+CE7+CI7+CM7)</f>
        <v>28685394</v>
      </c>
      <c r="CR7" s="160">
        <f aca="true" t="shared" si="1" ref="CR7:CR31">SUM(D7+H7+L7+P7+T7+X7+AB7+AF7+AJ7+AN7+AR7+AV7+BA7+BD7+BH7+BL7+BP7+BT7+BX7+CB7+CF7+CJ7+CN7)</f>
        <v>64109164</v>
      </c>
      <c r="CS7" s="162">
        <f>SUM(E7+I7+M7+Q7+U7+Y7+AC7+AG7+AK7+AO7+AS7+AW7+BA7+BE7+BI7+BM7+BQ7+BU7+BY7+CC7+CG7+CK7+CO7)</f>
        <v>53928968</v>
      </c>
      <c r="CT7" s="146">
        <v>330917011</v>
      </c>
      <c r="CU7" s="147">
        <v>258399448</v>
      </c>
      <c r="CV7" s="147">
        <v>579549685</v>
      </c>
      <c r="CW7" s="148">
        <v>557349447</v>
      </c>
      <c r="CX7" s="149">
        <f>CP7+CT7</f>
        <v>369706062</v>
      </c>
      <c r="CY7" s="160">
        <f t="shared" si="0"/>
        <v>287084842</v>
      </c>
      <c r="CZ7" s="160">
        <f t="shared" si="0"/>
        <v>643658849</v>
      </c>
      <c r="DA7" s="162">
        <f t="shared" si="0"/>
        <v>611278415</v>
      </c>
    </row>
    <row r="8" spans="1:105" s="116" customFormat="1" ht="13.5" thickBot="1">
      <c r="A8" s="151" t="s">
        <v>33</v>
      </c>
      <c r="B8" s="157">
        <v>29709</v>
      </c>
      <c r="C8" s="117">
        <v>13016</v>
      </c>
      <c r="D8" s="117">
        <v>51462</v>
      </c>
      <c r="E8" s="118">
        <v>24024</v>
      </c>
      <c r="F8" s="158">
        <v>54</v>
      </c>
      <c r="G8" s="120">
        <v>54</v>
      </c>
      <c r="H8" s="120">
        <v>87</v>
      </c>
      <c r="I8" s="121">
        <v>87</v>
      </c>
      <c r="J8" s="159">
        <v>319808</v>
      </c>
      <c r="K8" s="124">
        <v>460357</v>
      </c>
      <c r="L8" s="124">
        <v>632399</v>
      </c>
      <c r="M8" s="125">
        <v>531148</v>
      </c>
      <c r="N8" s="159">
        <v>67288</v>
      </c>
      <c r="O8" s="124">
        <v>64584</v>
      </c>
      <c r="P8" s="124">
        <v>108146</v>
      </c>
      <c r="Q8" s="125">
        <v>104143</v>
      </c>
      <c r="R8" s="159"/>
      <c r="S8" s="124"/>
      <c r="T8" s="124"/>
      <c r="U8" s="125"/>
      <c r="V8" s="159">
        <v>14948</v>
      </c>
      <c r="W8" s="124">
        <v>6345</v>
      </c>
      <c r="X8" s="124">
        <v>27994</v>
      </c>
      <c r="Y8" s="125">
        <v>13828</v>
      </c>
      <c r="Z8" s="159"/>
      <c r="AA8" s="124"/>
      <c r="AB8" s="159"/>
      <c r="AC8" s="992"/>
      <c r="AD8" s="158">
        <v>4147</v>
      </c>
      <c r="AE8" s="120">
        <v>3527</v>
      </c>
      <c r="AF8" s="120">
        <v>7961</v>
      </c>
      <c r="AG8" s="121">
        <v>6244</v>
      </c>
      <c r="AH8" s="119"/>
      <c r="AI8" s="120"/>
      <c r="AJ8" s="120"/>
      <c r="AK8" s="121"/>
      <c r="AL8" s="119">
        <v>1992</v>
      </c>
      <c r="AM8" s="120">
        <v>726</v>
      </c>
      <c r="AN8" s="120">
        <v>2953</v>
      </c>
      <c r="AO8" s="121">
        <v>1441</v>
      </c>
      <c r="AP8" s="123">
        <v>648322</v>
      </c>
      <c r="AQ8" s="124">
        <v>349119</v>
      </c>
      <c r="AR8" s="124">
        <v>1214576</v>
      </c>
      <c r="AS8" s="125">
        <v>629791</v>
      </c>
      <c r="AT8" s="119">
        <v>534182</v>
      </c>
      <c r="AU8" s="120">
        <v>419338</v>
      </c>
      <c r="AV8" s="120">
        <v>1042140</v>
      </c>
      <c r="AW8" s="121">
        <v>827032</v>
      </c>
      <c r="AX8" s="126"/>
      <c r="AZ8" s="127"/>
      <c r="BA8" s="128"/>
      <c r="BB8" s="119">
        <v>295</v>
      </c>
      <c r="BC8" s="120">
        <v>44</v>
      </c>
      <c r="BD8" s="120">
        <v>513</v>
      </c>
      <c r="BE8" s="121">
        <v>88</v>
      </c>
      <c r="BF8" s="119">
        <v>25034</v>
      </c>
      <c r="BG8" s="120">
        <v>12722</v>
      </c>
      <c r="BH8" s="120">
        <v>45003</v>
      </c>
      <c r="BI8" s="121">
        <v>23652</v>
      </c>
      <c r="BJ8" s="119">
        <v>21187</v>
      </c>
      <c r="BK8" s="120"/>
      <c r="BL8" s="120">
        <v>40529</v>
      </c>
      <c r="BM8" s="121">
        <v>32624</v>
      </c>
      <c r="BN8" s="119">
        <v>47231</v>
      </c>
      <c r="BO8" s="120">
        <v>49573</v>
      </c>
      <c r="BP8" s="120">
        <v>82181</v>
      </c>
      <c r="BQ8" s="120">
        <v>125918</v>
      </c>
      <c r="BR8" s="119">
        <v>7918</v>
      </c>
      <c r="BS8" s="120">
        <v>4030</v>
      </c>
      <c r="BT8" s="120">
        <v>17550</v>
      </c>
      <c r="BU8" s="121">
        <v>9843</v>
      </c>
      <c r="BV8" s="129"/>
      <c r="BW8" s="120"/>
      <c r="BX8" s="120"/>
      <c r="BY8" s="120"/>
      <c r="BZ8" s="263">
        <v>515472</v>
      </c>
      <c r="CA8" s="257">
        <v>446132</v>
      </c>
      <c r="CB8" s="261">
        <v>1006030</v>
      </c>
      <c r="CC8" s="262">
        <v>870545</v>
      </c>
      <c r="CD8" s="255">
        <v>1020</v>
      </c>
      <c r="CE8" s="145">
        <v>777</v>
      </c>
      <c r="CF8" s="145">
        <v>1695</v>
      </c>
      <c r="CG8" s="994">
        <v>1588</v>
      </c>
      <c r="CH8" s="146">
        <v>35922</v>
      </c>
      <c r="CI8" s="147">
        <v>44826</v>
      </c>
      <c r="CJ8" s="147">
        <v>59047</v>
      </c>
      <c r="CK8" s="148">
        <v>67782</v>
      </c>
      <c r="CL8" s="123">
        <v>15929</v>
      </c>
      <c r="CM8" s="124">
        <v>6682</v>
      </c>
      <c r="CN8" s="124">
        <v>24240</v>
      </c>
      <c r="CO8" s="125">
        <v>10880</v>
      </c>
      <c r="CP8" s="149">
        <f>SUM(B8+F8+J8+N8+R8+V8+Z8+AD8+AH8+AL8+AP8+AT8+AX8+BB8+BF8+BJ8+BN8+BR8+BV8+BZ8+CD8+CH8+CL8)</f>
        <v>2290458</v>
      </c>
      <c r="CQ8" s="160">
        <f>SUM(C8+G8+K8+O8+S8+W8+AA8+AE8+AI8+AM8+AQ8+AU8+AZ8+BC8+BG8+BK8+BO8+BS8+BW8+CA8+CE8+CI8+CM8)</f>
        <v>1881852</v>
      </c>
      <c r="CR8" s="160">
        <f t="shared" si="1"/>
        <v>4364506</v>
      </c>
      <c r="CS8" s="162">
        <f>SUM(E8+I8+M8+Q8+U8+Y8+AC8+AG8+AK8+AO8+AS8+AW8+BA8+BE8+BI8+BM8+BQ8+BU8+BY8+CC8+CG8+CK8+CO8)</f>
        <v>3280658</v>
      </c>
      <c r="CT8" s="146">
        <v>30349742</v>
      </c>
      <c r="CU8" s="147">
        <v>25831873</v>
      </c>
      <c r="CV8" s="147">
        <v>59884309</v>
      </c>
      <c r="CW8" s="148">
        <v>50142492</v>
      </c>
      <c r="CX8" s="149">
        <f>CP8+CT8</f>
        <v>32640200</v>
      </c>
      <c r="CY8" s="160">
        <f t="shared" si="0"/>
        <v>27713725</v>
      </c>
      <c r="CZ8" s="160">
        <f t="shared" si="0"/>
        <v>64248815</v>
      </c>
      <c r="DA8" s="162">
        <f t="shared" si="0"/>
        <v>53423150</v>
      </c>
    </row>
    <row r="9" spans="1:105" s="116" customFormat="1" ht="13.5" thickBot="1">
      <c r="A9" s="151" t="s">
        <v>34</v>
      </c>
      <c r="B9" s="157"/>
      <c r="C9" s="117"/>
      <c r="D9" s="117"/>
      <c r="E9" s="118"/>
      <c r="F9" s="158"/>
      <c r="G9" s="120"/>
      <c r="H9" s="120"/>
      <c r="I9" s="121"/>
      <c r="J9" s="159"/>
      <c r="K9" s="124"/>
      <c r="L9" s="124"/>
      <c r="M9" s="125"/>
      <c r="N9" s="159"/>
      <c r="O9" s="124"/>
      <c r="P9" s="124"/>
      <c r="Q9" s="125"/>
      <c r="R9" s="159"/>
      <c r="S9" s="124"/>
      <c r="T9" s="124"/>
      <c r="U9" s="125"/>
      <c r="V9" s="159"/>
      <c r="W9" s="124"/>
      <c r="X9" s="124"/>
      <c r="Y9" s="125"/>
      <c r="Z9" s="159"/>
      <c r="AA9" s="124"/>
      <c r="AB9" s="159"/>
      <c r="AC9" s="992"/>
      <c r="AD9" s="158"/>
      <c r="AE9" s="120"/>
      <c r="AF9" s="120"/>
      <c r="AG9" s="121"/>
      <c r="AH9" s="119"/>
      <c r="AI9" s="120"/>
      <c r="AJ9" s="120"/>
      <c r="AK9" s="121"/>
      <c r="AL9" s="119"/>
      <c r="AM9" s="120"/>
      <c r="AN9" s="120"/>
      <c r="AO9" s="121"/>
      <c r="AP9" s="123"/>
      <c r="AQ9" s="140"/>
      <c r="AR9" s="124"/>
      <c r="AS9" s="125"/>
      <c r="AT9" s="119"/>
      <c r="AU9" s="120"/>
      <c r="AV9" s="120"/>
      <c r="AW9" s="121"/>
      <c r="AX9" s="126"/>
      <c r="AZ9" s="127"/>
      <c r="BA9" s="128"/>
      <c r="BB9" s="119"/>
      <c r="BC9" s="120"/>
      <c r="BD9" s="120"/>
      <c r="BE9" s="121"/>
      <c r="BF9" s="119"/>
      <c r="BG9" s="120"/>
      <c r="BH9" s="120"/>
      <c r="BI9" s="121"/>
      <c r="BJ9" s="119"/>
      <c r="BK9" s="120"/>
      <c r="BL9" s="120"/>
      <c r="BM9" s="121"/>
      <c r="BN9" s="119"/>
      <c r="BO9" s="120"/>
      <c r="BP9" s="120"/>
      <c r="BQ9" s="120"/>
      <c r="BR9" s="119"/>
      <c r="BS9" s="120"/>
      <c r="BT9" s="120"/>
      <c r="BU9" s="121"/>
      <c r="BV9" s="129"/>
      <c r="BW9" s="120"/>
      <c r="BX9" s="120"/>
      <c r="BY9" s="120"/>
      <c r="BZ9" s="123"/>
      <c r="CA9" s="124"/>
      <c r="CB9" s="261"/>
      <c r="CC9" s="262"/>
      <c r="CD9" s="255"/>
      <c r="CE9" s="145"/>
      <c r="CF9" s="145"/>
      <c r="CG9" s="994"/>
      <c r="CH9" s="146">
        <v>3039</v>
      </c>
      <c r="CI9" s="147">
        <v>2769</v>
      </c>
      <c r="CJ9" s="147">
        <v>24527</v>
      </c>
      <c r="CK9" s="148">
        <v>17366</v>
      </c>
      <c r="CL9" s="123"/>
      <c r="CM9" s="124"/>
      <c r="CN9" s="124"/>
      <c r="CO9" s="125"/>
      <c r="CP9" s="149"/>
      <c r="CQ9" s="160"/>
      <c r="CR9" s="160">
        <f t="shared" si="1"/>
        <v>24527</v>
      </c>
      <c r="CS9" s="162"/>
      <c r="CT9" s="146"/>
      <c r="CU9" s="147"/>
      <c r="CV9" s="147"/>
      <c r="CW9" s="148"/>
      <c r="CX9" s="149"/>
      <c r="CY9" s="160"/>
      <c r="CZ9" s="160"/>
      <c r="DA9" s="162"/>
    </row>
    <row r="10" spans="1:105" s="116" customFormat="1" ht="13.5" thickBot="1">
      <c r="A10" s="151" t="s">
        <v>35</v>
      </c>
      <c r="B10" s="165">
        <v>155738</v>
      </c>
      <c r="C10" s="166">
        <v>184543</v>
      </c>
      <c r="D10" s="117">
        <v>325607</v>
      </c>
      <c r="E10" s="118">
        <v>321362</v>
      </c>
      <c r="F10" s="167">
        <v>123523</v>
      </c>
      <c r="G10" s="136">
        <v>57144</v>
      </c>
      <c r="H10" s="120">
        <v>201159</v>
      </c>
      <c r="I10" s="121">
        <v>97193</v>
      </c>
      <c r="J10" s="160">
        <v>79502</v>
      </c>
      <c r="K10" s="153">
        <v>78295</v>
      </c>
      <c r="L10" s="124">
        <v>134238</v>
      </c>
      <c r="M10" s="125">
        <v>162798</v>
      </c>
      <c r="N10" s="160">
        <v>855194</v>
      </c>
      <c r="O10" s="153">
        <v>626957</v>
      </c>
      <c r="P10" s="124">
        <v>1203322</v>
      </c>
      <c r="Q10" s="125">
        <v>1079362</v>
      </c>
      <c r="R10" s="160">
        <v>78697</v>
      </c>
      <c r="S10" s="153">
        <v>35330</v>
      </c>
      <c r="T10" s="124">
        <v>130968</v>
      </c>
      <c r="U10" s="125">
        <v>62559</v>
      </c>
      <c r="V10" s="160">
        <v>50398</v>
      </c>
      <c r="W10" s="153">
        <v>94123</v>
      </c>
      <c r="X10" s="124">
        <v>94469</v>
      </c>
      <c r="Y10" s="125">
        <v>158834</v>
      </c>
      <c r="Z10" s="160">
        <v>7480</v>
      </c>
      <c r="AA10" s="153">
        <v>7791</v>
      </c>
      <c r="AB10" s="159">
        <v>14883</v>
      </c>
      <c r="AC10" s="992">
        <v>16030</v>
      </c>
      <c r="AD10" s="167">
        <v>14813</v>
      </c>
      <c r="AE10" s="136">
        <v>19362</v>
      </c>
      <c r="AF10" s="120">
        <v>23005</v>
      </c>
      <c r="AG10" s="121">
        <v>30829</v>
      </c>
      <c r="AH10" s="132"/>
      <c r="AI10" s="136"/>
      <c r="AJ10" s="120"/>
      <c r="AK10" s="121"/>
      <c r="AL10" s="132">
        <v>40159</v>
      </c>
      <c r="AM10" s="136">
        <v>25038</v>
      </c>
      <c r="AN10" s="120">
        <v>65623</v>
      </c>
      <c r="AO10" s="121">
        <v>41215</v>
      </c>
      <c r="AP10" s="123">
        <v>-16454</v>
      </c>
      <c r="AQ10" s="153">
        <v>63463</v>
      </c>
      <c r="AR10" s="124">
        <v>53437</v>
      </c>
      <c r="AS10" s="125">
        <v>90717</v>
      </c>
      <c r="AT10" s="132">
        <v>759662</v>
      </c>
      <c r="AU10" s="136">
        <v>656940</v>
      </c>
      <c r="AV10" s="120">
        <v>1271227</v>
      </c>
      <c r="AW10" s="121">
        <v>1104335</v>
      </c>
      <c r="AX10" s="126">
        <v>439246</v>
      </c>
      <c r="AY10" s="116">
        <v>310463</v>
      </c>
      <c r="AZ10" s="127">
        <v>638834</v>
      </c>
      <c r="BA10" s="128">
        <v>448288</v>
      </c>
      <c r="BB10" s="132">
        <v>85513</v>
      </c>
      <c r="BC10" s="136">
        <v>14115</v>
      </c>
      <c r="BD10" s="120">
        <v>131426</v>
      </c>
      <c r="BE10" s="121">
        <v>28111</v>
      </c>
      <c r="BF10" s="168">
        <v>153673</v>
      </c>
      <c r="BG10" s="169">
        <v>93524</v>
      </c>
      <c r="BH10" s="120">
        <v>273708</v>
      </c>
      <c r="BI10" s="121">
        <v>178818</v>
      </c>
      <c r="BJ10" s="132">
        <v>328444</v>
      </c>
      <c r="BK10" s="136">
        <v>184233</v>
      </c>
      <c r="BL10" s="120">
        <v>603887</v>
      </c>
      <c r="BM10" s="121">
        <v>343848</v>
      </c>
      <c r="BN10" s="132">
        <v>631596</v>
      </c>
      <c r="BO10" s="136">
        <v>447162</v>
      </c>
      <c r="BP10" s="120">
        <v>1196646</v>
      </c>
      <c r="BQ10" s="120">
        <v>816530</v>
      </c>
      <c r="BR10" s="132">
        <v>1481102</v>
      </c>
      <c r="BS10" s="136">
        <v>1146614</v>
      </c>
      <c r="BT10" s="120">
        <v>2454013</v>
      </c>
      <c r="BU10" s="121">
        <v>2133333</v>
      </c>
      <c r="BV10" s="129"/>
      <c r="BW10" s="120"/>
      <c r="BX10" s="120"/>
      <c r="BY10" s="120"/>
      <c r="BZ10" s="263">
        <v>1777982</v>
      </c>
      <c r="CA10" s="257">
        <v>1774281</v>
      </c>
      <c r="CB10" s="261">
        <v>3055019</v>
      </c>
      <c r="CC10" s="262">
        <v>2883185</v>
      </c>
      <c r="CD10" s="255">
        <v>127125</v>
      </c>
      <c r="CE10" s="145">
        <v>124763</v>
      </c>
      <c r="CF10" s="145">
        <v>193280</v>
      </c>
      <c r="CG10" s="994">
        <v>276144</v>
      </c>
      <c r="CH10" s="146">
        <v>160250</v>
      </c>
      <c r="CI10" s="147">
        <v>97530</v>
      </c>
      <c r="CJ10" s="147">
        <v>249407</v>
      </c>
      <c r="CK10" s="148">
        <v>97530</v>
      </c>
      <c r="CL10" s="149">
        <f>782704+722182</f>
        <v>1504886</v>
      </c>
      <c r="CM10" s="153">
        <f>691846+627601</f>
        <v>1319447</v>
      </c>
      <c r="CN10" s="124">
        <f>1309045+1201974</f>
        <v>2511019</v>
      </c>
      <c r="CO10" s="125">
        <f>1172463+1013422</f>
        <v>2185885</v>
      </c>
      <c r="CP10" s="149">
        <f aca="true" t="shared" si="2" ref="CP10:CP15">SUM(B10+F10+J10+N10+R10+V10+Z10+AD10+AH10+AL10+AP10+AT10+AX10+BB10+BF10+BJ10+BN10+BR10+BV10+BZ10+CD10+CH10+CL10)</f>
        <v>8838529</v>
      </c>
      <c r="CQ10" s="160">
        <f aca="true" t="shared" si="3" ref="CQ10:CQ15">SUM(C10+G10+K10+O10+S10+W10+AA10+AE10+AI10+AM10+AQ10+AU10+AZ10+BC10+BG10+BK10+BO10+BS10+BW10+CA10+CE10+CI10+CM10)</f>
        <v>7689489</v>
      </c>
      <c r="CR10" s="160">
        <f t="shared" si="1"/>
        <v>14634631</v>
      </c>
      <c r="CS10" s="162">
        <f aca="true" t="shared" si="4" ref="CS10:CS15">SUM(E10+I10+M10+Q10+U10+Y10+AC10+AG10+AK10+AO10+AS10+AW10+BA10+BE10+BI10+BM10+BQ10+BU10+BY10+CC10+CG10+CK10+CO10)</f>
        <v>12556906</v>
      </c>
      <c r="CT10" s="149"/>
      <c r="CU10" s="153"/>
      <c r="CV10" s="147"/>
      <c r="CW10" s="148"/>
      <c r="CX10" s="149">
        <f aca="true" t="shared" si="5" ref="CX10:CX22">CP10+CT10</f>
        <v>8838529</v>
      </c>
      <c r="CY10" s="160">
        <f t="shared" si="0"/>
        <v>7689489</v>
      </c>
      <c r="CZ10" s="160">
        <f t="shared" si="0"/>
        <v>14634631</v>
      </c>
      <c r="DA10" s="162">
        <f t="shared" si="0"/>
        <v>12556906</v>
      </c>
    </row>
    <row r="11" spans="1:111" s="116" customFormat="1" ht="13.5" thickBot="1">
      <c r="A11" s="151" t="s">
        <v>36</v>
      </c>
      <c r="B11" s="157">
        <v>8543996</v>
      </c>
      <c r="C11" s="117">
        <v>12152691</v>
      </c>
      <c r="D11" s="117">
        <v>19827447</v>
      </c>
      <c r="E11" s="118">
        <v>21323338</v>
      </c>
      <c r="F11" s="158">
        <v>289884</v>
      </c>
      <c r="G11" s="120">
        <v>394640</v>
      </c>
      <c r="H11" s="120">
        <v>657601</v>
      </c>
      <c r="I11" s="121">
        <v>998511</v>
      </c>
      <c r="J11" s="159">
        <v>1455133</v>
      </c>
      <c r="K11" s="124">
        <v>1804249</v>
      </c>
      <c r="L11" s="124">
        <v>3075130</v>
      </c>
      <c r="M11" s="125">
        <v>3621846</v>
      </c>
      <c r="N11" s="159">
        <v>8142226</v>
      </c>
      <c r="O11" s="125">
        <v>6086184</v>
      </c>
      <c r="P11" s="124">
        <v>15617632</v>
      </c>
      <c r="Q11" s="125">
        <v>11780309</v>
      </c>
      <c r="R11" s="159">
        <v>456927</v>
      </c>
      <c r="S11" s="124">
        <v>819242</v>
      </c>
      <c r="T11" s="124">
        <v>1026543</v>
      </c>
      <c r="U11" s="125">
        <v>1638402</v>
      </c>
      <c r="V11" s="159">
        <v>1955683</v>
      </c>
      <c r="W11" s="124">
        <v>2224249</v>
      </c>
      <c r="X11" s="124">
        <v>4203043</v>
      </c>
      <c r="Y11" s="125">
        <v>4763872</v>
      </c>
      <c r="Z11" s="159">
        <v>374155</v>
      </c>
      <c r="AA11" s="124">
        <v>294788</v>
      </c>
      <c r="AB11" s="159">
        <v>714795</v>
      </c>
      <c r="AC11" s="992">
        <v>598342</v>
      </c>
      <c r="AD11" s="158">
        <v>52235</v>
      </c>
      <c r="AE11" s="120">
        <v>37024</v>
      </c>
      <c r="AF11" s="120">
        <v>91250</v>
      </c>
      <c r="AG11" s="121">
        <v>68979</v>
      </c>
      <c r="AH11" s="119"/>
      <c r="AI11" s="120"/>
      <c r="AJ11" s="120"/>
      <c r="AK11" s="121"/>
      <c r="AL11" s="119">
        <v>314806</v>
      </c>
      <c r="AM11" s="120">
        <v>341940</v>
      </c>
      <c r="AN11" s="120">
        <v>765469</v>
      </c>
      <c r="AO11" s="121">
        <v>751496</v>
      </c>
      <c r="AP11" s="123">
        <v>13536670</v>
      </c>
      <c r="AQ11" s="124">
        <v>15239650</v>
      </c>
      <c r="AR11" s="124">
        <v>28562451</v>
      </c>
      <c r="AS11" s="125">
        <v>30361707</v>
      </c>
      <c r="AT11" s="119">
        <v>32319065</v>
      </c>
      <c r="AU11" s="120">
        <v>25964523</v>
      </c>
      <c r="AV11" s="120">
        <v>60806106</v>
      </c>
      <c r="AW11" s="121">
        <v>47426156</v>
      </c>
      <c r="AX11" s="119">
        <v>395159</v>
      </c>
      <c r="AY11" s="116">
        <v>494830</v>
      </c>
      <c r="AZ11" s="120">
        <v>805025</v>
      </c>
      <c r="BA11" s="128">
        <v>967714</v>
      </c>
      <c r="BB11" s="119">
        <v>5634741</v>
      </c>
      <c r="BC11" s="120">
        <v>2624062</v>
      </c>
      <c r="BD11" s="120">
        <v>15370288</v>
      </c>
      <c r="BE11" s="121">
        <v>4976527</v>
      </c>
      <c r="BF11" s="119">
        <v>2252741</v>
      </c>
      <c r="BG11" s="120">
        <v>2448936</v>
      </c>
      <c r="BH11" s="120">
        <v>4995612</v>
      </c>
      <c r="BI11" s="121">
        <v>5329948</v>
      </c>
      <c r="BJ11" s="119">
        <v>8329260</v>
      </c>
      <c r="BK11" s="120">
        <v>6232951</v>
      </c>
      <c r="BL11" s="120">
        <v>17343043</v>
      </c>
      <c r="BM11" s="121">
        <v>11853359</v>
      </c>
      <c r="BN11" s="119">
        <v>2746198</v>
      </c>
      <c r="BO11" s="120">
        <v>3336135</v>
      </c>
      <c r="BP11" s="120">
        <v>6527902</v>
      </c>
      <c r="BQ11" s="120">
        <v>6659444</v>
      </c>
      <c r="BR11" s="119">
        <v>3348999</v>
      </c>
      <c r="BS11" s="120">
        <v>4065556</v>
      </c>
      <c r="BT11" s="120">
        <v>7327820</v>
      </c>
      <c r="BU11" s="121">
        <v>7926458</v>
      </c>
      <c r="BV11" s="129"/>
      <c r="BW11" s="120"/>
      <c r="BX11" s="120"/>
      <c r="BY11" s="120"/>
      <c r="BZ11" s="263">
        <v>8417991</v>
      </c>
      <c r="CA11" s="257">
        <v>9594649</v>
      </c>
      <c r="CB11" s="261">
        <v>17176710</v>
      </c>
      <c r="CC11" s="262">
        <v>18806461</v>
      </c>
      <c r="CD11" s="255">
        <v>231882</v>
      </c>
      <c r="CE11" s="145">
        <v>436625</v>
      </c>
      <c r="CF11" s="145">
        <v>552702</v>
      </c>
      <c r="CG11" s="994">
        <v>870717</v>
      </c>
      <c r="CH11" s="146">
        <v>1310052</v>
      </c>
      <c r="CI11" s="147">
        <v>1193276</v>
      </c>
      <c r="CJ11" s="147">
        <v>2494548</v>
      </c>
      <c r="CK11" s="148">
        <v>2305778</v>
      </c>
      <c r="CL11" s="123">
        <v>1755477</v>
      </c>
      <c r="CM11" s="124">
        <v>2248583</v>
      </c>
      <c r="CN11" s="124">
        <v>3881598</v>
      </c>
      <c r="CO11" s="125">
        <v>4475866</v>
      </c>
      <c r="CP11" s="149">
        <f t="shared" si="2"/>
        <v>101863280</v>
      </c>
      <c r="CQ11" s="160">
        <f t="shared" si="3"/>
        <v>98344978</v>
      </c>
      <c r="CR11" s="160">
        <f t="shared" si="1"/>
        <v>211985404</v>
      </c>
      <c r="CS11" s="162">
        <f t="shared" si="4"/>
        <v>187505230</v>
      </c>
      <c r="CT11" s="146">
        <v>155872510</v>
      </c>
      <c r="CU11" s="147">
        <v>175511375</v>
      </c>
      <c r="CV11" s="147">
        <v>304922304</v>
      </c>
      <c r="CW11" s="148">
        <v>329132199</v>
      </c>
      <c r="CX11" s="149">
        <f t="shared" si="5"/>
        <v>257735790</v>
      </c>
      <c r="CY11" s="160">
        <f t="shared" si="0"/>
        <v>273856353</v>
      </c>
      <c r="CZ11" s="160">
        <f t="shared" si="0"/>
        <v>516907708</v>
      </c>
      <c r="DA11" s="162">
        <f t="shared" si="0"/>
        <v>516637429</v>
      </c>
      <c r="DF11" s="202"/>
      <c r="DG11" s="202"/>
    </row>
    <row r="12" spans="1:105" s="116" customFormat="1" ht="13.5" thickBot="1">
      <c r="A12" s="151" t="s">
        <v>37</v>
      </c>
      <c r="B12" s="157"/>
      <c r="C12" s="117"/>
      <c r="D12" s="117"/>
      <c r="E12" s="118"/>
      <c r="F12" s="158"/>
      <c r="G12" s="120"/>
      <c r="H12" s="120"/>
      <c r="I12" s="121"/>
      <c r="J12" s="159"/>
      <c r="K12" s="124"/>
      <c r="L12" s="124"/>
      <c r="M12" s="125"/>
      <c r="N12" s="159"/>
      <c r="O12" s="125"/>
      <c r="P12" s="124"/>
      <c r="Q12" s="125"/>
      <c r="R12" s="159"/>
      <c r="S12" s="124"/>
      <c r="T12" s="124"/>
      <c r="U12" s="125"/>
      <c r="V12" s="159"/>
      <c r="W12" s="124"/>
      <c r="X12" s="124"/>
      <c r="Y12" s="125"/>
      <c r="Z12" s="159"/>
      <c r="AA12" s="124"/>
      <c r="AB12" s="159"/>
      <c r="AC12" s="992"/>
      <c r="AD12" s="158"/>
      <c r="AE12" s="120"/>
      <c r="AF12" s="120"/>
      <c r="AG12" s="121"/>
      <c r="AH12" s="119"/>
      <c r="AI12" s="120"/>
      <c r="AJ12" s="120"/>
      <c r="AK12" s="121"/>
      <c r="AL12" s="119"/>
      <c r="AM12" s="120"/>
      <c r="AN12" s="120"/>
      <c r="AO12" s="121"/>
      <c r="AP12" s="123">
        <v>4213756</v>
      </c>
      <c r="AQ12" s="124">
        <v>2429116</v>
      </c>
      <c r="AR12" s="124">
        <v>8120178</v>
      </c>
      <c r="AS12" s="125">
        <v>3836558</v>
      </c>
      <c r="AT12" s="119"/>
      <c r="AU12" s="120"/>
      <c r="AV12" s="120"/>
      <c r="AW12" s="121"/>
      <c r="AX12" s="119"/>
      <c r="AZ12" s="120"/>
      <c r="BA12" s="128"/>
      <c r="BB12" s="119"/>
      <c r="BC12" s="120"/>
      <c r="BD12" s="120"/>
      <c r="BE12" s="121"/>
      <c r="BF12" s="119">
        <v>172932</v>
      </c>
      <c r="BG12" s="120">
        <v>123114</v>
      </c>
      <c r="BH12" s="120">
        <v>251818</v>
      </c>
      <c r="BI12" s="121">
        <v>185682</v>
      </c>
      <c r="BJ12" s="119"/>
      <c r="BK12" s="120"/>
      <c r="BL12" s="120"/>
      <c r="BM12" s="121"/>
      <c r="BN12" s="119"/>
      <c r="BO12" s="120"/>
      <c r="BP12" s="120"/>
      <c r="BQ12" s="120"/>
      <c r="BR12" s="119"/>
      <c r="BS12" s="120"/>
      <c r="BT12" s="120"/>
      <c r="BU12" s="121"/>
      <c r="BV12" s="129"/>
      <c r="BW12" s="120"/>
      <c r="BX12" s="120"/>
      <c r="BY12" s="120"/>
      <c r="BZ12" s="263">
        <v>2840526</v>
      </c>
      <c r="CA12" s="257">
        <v>2151647</v>
      </c>
      <c r="CB12" s="261">
        <v>4761862</v>
      </c>
      <c r="CC12" s="262">
        <v>3554959</v>
      </c>
      <c r="CD12" s="255"/>
      <c r="CE12" s="145"/>
      <c r="CF12" s="145"/>
      <c r="CG12" s="994"/>
      <c r="CH12" s="146"/>
      <c r="CI12" s="147"/>
      <c r="CJ12" s="147"/>
      <c r="CK12" s="148"/>
      <c r="CL12" s="123"/>
      <c r="CM12" s="124"/>
      <c r="CN12" s="124"/>
      <c r="CO12" s="125"/>
      <c r="CP12" s="149">
        <f t="shared" si="2"/>
        <v>7227214</v>
      </c>
      <c r="CQ12" s="160">
        <f t="shared" si="3"/>
        <v>4703877</v>
      </c>
      <c r="CR12" s="160">
        <f t="shared" si="1"/>
        <v>13133858</v>
      </c>
      <c r="CS12" s="162">
        <f t="shared" si="4"/>
        <v>7577199</v>
      </c>
      <c r="CT12" s="146"/>
      <c r="CU12" s="147"/>
      <c r="CV12" s="147"/>
      <c r="CW12" s="148"/>
      <c r="CX12" s="149">
        <f t="shared" si="5"/>
        <v>7227214</v>
      </c>
      <c r="CY12" s="160">
        <f t="shared" si="0"/>
        <v>4703877</v>
      </c>
      <c r="CZ12" s="160">
        <f t="shared" si="0"/>
        <v>13133858</v>
      </c>
      <c r="DA12" s="162">
        <f t="shared" si="0"/>
        <v>7577199</v>
      </c>
    </row>
    <row r="13" spans="1:105" s="116" customFormat="1" ht="13.5" thickBot="1">
      <c r="A13" s="151" t="s">
        <v>38</v>
      </c>
      <c r="B13" s="157"/>
      <c r="C13" s="117"/>
      <c r="D13" s="117"/>
      <c r="E13" s="118"/>
      <c r="F13" s="158">
        <v>10360</v>
      </c>
      <c r="G13" s="120">
        <v>15907</v>
      </c>
      <c r="H13" s="120">
        <v>22597</v>
      </c>
      <c r="I13" s="121">
        <v>27736</v>
      </c>
      <c r="J13" s="159"/>
      <c r="K13" s="124"/>
      <c r="L13" s="124"/>
      <c r="M13" s="125"/>
      <c r="N13" s="159"/>
      <c r="O13" s="125"/>
      <c r="P13" s="124"/>
      <c r="Q13" s="125"/>
      <c r="R13" s="159"/>
      <c r="S13" s="124"/>
      <c r="T13" s="124"/>
      <c r="U13" s="125"/>
      <c r="V13" s="159">
        <v>2766303</v>
      </c>
      <c r="W13" s="124">
        <v>1752420</v>
      </c>
      <c r="X13" s="124">
        <v>3500000</v>
      </c>
      <c r="Y13" s="125">
        <v>3154128</v>
      </c>
      <c r="Z13" s="159"/>
      <c r="AA13" s="124"/>
      <c r="AB13" s="159"/>
      <c r="AC13" s="992"/>
      <c r="AD13" s="158">
        <v>32249</v>
      </c>
      <c r="AE13" s="120">
        <v>17259</v>
      </c>
      <c r="AF13" s="120">
        <v>52257</v>
      </c>
      <c r="AG13" s="121">
        <v>31441</v>
      </c>
      <c r="AH13" s="119"/>
      <c r="AI13" s="120"/>
      <c r="AJ13" s="120"/>
      <c r="AK13" s="121"/>
      <c r="AL13" s="119">
        <v>30857</v>
      </c>
      <c r="AM13" s="120">
        <v>30745</v>
      </c>
      <c r="AN13" s="120">
        <v>61937</v>
      </c>
      <c r="AO13" s="121">
        <v>51377</v>
      </c>
      <c r="AP13" s="123">
        <v>4982852</v>
      </c>
      <c r="AQ13" s="124">
        <v>4642336</v>
      </c>
      <c r="AR13" s="124">
        <v>8686998</v>
      </c>
      <c r="AS13" s="125">
        <v>10259563</v>
      </c>
      <c r="AT13" s="119"/>
      <c r="AU13" s="120"/>
      <c r="AV13" s="120"/>
      <c r="AW13" s="121"/>
      <c r="AX13" s="119"/>
      <c r="AZ13" s="120"/>
      <c r="BA13" s="128"/>
      <c r="BB13" s="119"/>
      <c r="BC13" s="120"/>
      <c r="BD13" s="120"/>
      <c r="BE13" s="121"/>
      <c r="BF13" s="119"/>
      <c r="BG13" s="120"/>
      <c r="BH13" s="120"/>
      <c r="BI13" s="121"/>
      <c r="BJ13" s="119"/>
      <c r="BK13" s="120"/>
      <c r="BL13" s="120"/>
      <c r="BM13" s="121"/>
      <c r="BN13" s="119"/>
      <c r="BO13" s="120"/>
      <c r="BP13" s="120"/>
      <c r="BQ13" s="120"/>
      <c r="BR13" s="119"/>
      <c r="BS13" s="120"/>
      <c r="BT13" s="120"/>
      <c r="BU13" s="121"/>
      <c r="BV13" s="129"/>
      <c r="BW13" s="120"/>
      <c r="BX13" s="120"/>
      <c r="BY13" s="120"/>
      <c r="BZ13" s="263">
        <v>9220592</v>
      </c>
      <c r="CA13" s="257">
        <v>7104782</v>
      </c>
      <c r="CB13" s="261">
        <v>18501157</v>
      </c>
      <c r="CC13" s="262">
        <v>11194074</v>
      </c>
      <c r="CD13" s="255">
        <v>1586</v>
      </c>
      <c r="CE13" s="145">
        <v>1427</v>
      </c>
      <c r="CF13" s="145">
        <v>4131</v>
      </c>
      <c r="CG13" s="994">
        <v>2039</v>
      </c>
      <c r="CH13" s="146"/>
      <c r="CI13" s="147"/>
      <c r="CJ13" s="147"/>
      <c r="CK13" s="148"/>
      <c r="CL13" s="123"/>
      <c r="CM13" s="124"/>
      <c r="CN13" s="124"/>
      <c r="CO13" s="125"/>
      <c r="CP13" s="149">
        <f t="shared" si="2"/>
        <v>17044799</v>
      </c>
      <c r="CQ13" s="160">
        <f t="shared" si="3"/>
        <v>13564876</v>
      </c>
      <c r="CR13" s="160">
        <f t="shared" si="1"/>
        <v>30829077</v>
      </c>
      <c r="CS13" s="162">
        <f t="shared" si="4"/>
        <v>24720358</v>
      </c>
      <c r="CT13" s="146"/>
      <c r="CU13" s="147"/>
      <c r="CV13" s="147"/>
      <c r="CW13" s="148"/>
      <c r="CX13" s="149">
        <f t="shared" si="5"/>
        <v>17044799</v>
      </c>
      <c r="CY13" s="160">
        <f t="shared" si="0"/>
        <v>13564876</v>
      </c>
      <c r="CZ13" s="160">
        <f t="shared" si="0"/>
        <v>30829077</v>
      </c>
      <c r="DA13" s="162">
        <f t="shared" si="0"/>
        <v>24720358</v>
      </c>
    </row>
    <row r="14" spans="1:105" s="116" customFormat="1" ht="13.5" thickBot="1">
      <c r="A14" s="151" t="s">
        <v>39</v>
      </c>
      <c r="B14" s="165">
        <v>28123</v>
      </c>
      <c r="C14" s="166">
        <v>29199</v>
      </c>
      <c r="D14" s="117">
        <v>49138</v>
      </c>
      <c r="E14" s="118">
        <v>55984</v>
      </c>
      <c r="F14" s="167">
        <v>5525</v>
      </c>
      <c r="G14" s="136">
        <v>22539</v>
      </c>
      <c r="H14" s="120">
        <v>34278</v>
      </c>
      <c r="I14" s="121">
        <v>28143</v>
      </c>
      <c r="J14" s="160">
        <v>662</v>
      </c>
      <c r="K14" s="153">
        <v>6079</v>
      </c>
      <c r="L14" s="124">
        <v>2782</v>
      </c>
      <c r="M14" s="125">
        <v>7906</v>
      </c>
      <c r="N14" s="160">
        <v>51633</v>
      </c>
      <c r="O14" s="125">
        <v>58790</v>
      </c>
      <c r="P14" s="124">
        <v>97234</v>
      </c>
      <c r="Q14" s="125">
        <v>106518</v>
      </c>
      <c r="R14" s="160">
        <v>5496</v>
      </c>
      <c r="S14" s="153">
        <v>5072</v>
      </c>
      <c r="T14" s="124">
        <v>11090</v>
      </c>
      <c r="U14" s="125">
        <v>10939</v>
      </c>
      <c r="V14" s="160"/>
      <c r="W14" s="153"/>
      <c r="X14" s="124"/>
      <c r="Y14" s="125"/>
      <c r="Z14" s="160"/>
      <c r="AA14" s="153"/>
      <c r="AB14" s="159"/>
      <c r="AC14" s="992"/>
      <c r="AD14" s="167"/>
      <c r="AE14" s="136"/>
      <c r="AF14" s="120"/>
      <c r="AG14" s="121"/>
      <c r="AH14" s="132"/>
      <c r="AI14" s="136"/>
      <c r="AJ14" s="120"/>
      <c r="AK14" s="121"/>
      <c r="AL14" s="132">
        <v>400</v>
      </c>
      <c r="AM14" s="136">
        <v>1054</v>
      </c>
      <c r="AN14" s="120">
        <v>400</v>
      </c>
      <c r="AO14" s="121">
        <v>8027</v>
      </c>
      <c r="AP14" s="149"/>
      <c r="AQ14" s="153"/>
      <c r="AR14" s="124"/>
      <c r="AS14" s="125"/>
      <c r="AT14" s="132">
        <v>13260</v>
      </c>
      <c r="AU14" s="136">
        <v>38080</v>
      </c>
      <c r="AV14" s="120">
        <v>28298</v>
      </c>
      <c r="AW14" s="121">
        <v>73204</v>
      </c>
      <c r="AX14" s="126">
        <v>20567</v>
      </c>
      <c r="AY14" s="116">
        <v>1259</v>
      </c>
      <c r="AZ14" s="127">
        <v>22758</v>
      </c>
      <c r="BA14" s="128">
        <v>5112</v>
      </c>
      <c r="BB14" s="132"/>
      <c r="BC14" s="136"/>
      <c r="BD14" s="120"/>
      <c r="BE14" s="121"/>
      <c r="BF14" s="168">
        <v>2928</v>
      </c>
      <c r="BG14" s="169">
        <v>2206</v>
      </c>
      <c r="BH14" s="120">
        <v>5803</v>
      </c>
      <c r="BI14" s="121">
        <v>3706</v>
      </c>
      <c r="BJ14" s="132"/>
      <c r="BK14" s="136"/>
      <c r="BL14" s="120"/>
      <c r="BM14" s="121"/>
      <c r="BN14" s="132"/>
      <c r="BO14" s="136"/>
      <c r="BP14" s="120"/>
      <c r="BQ14" s="120"/>
      <c r="BR14" s="132">
        <v>440</v>
      </c>
      <c r="BS14" s="136">
        <v>520</v>
      </c>
      <c r="BT14" s="120">
        <v>1055</v>
      </c>
      <c r="BU14" s="121">
        <v>1470</v>
      </c>
      <c r="BV14" s="129"/>
      <c r="BW14" s="120"/>
      <c r="BX14" s="120"/>
      <c r="BY14" s="120"/>
      <c r="BZ14" s="263">
        <v>-6372</v>
      </c>
      <c r="CA14" s="257">
        <v>31619</v>
      </c>
      <c r="CB14" s="261">
        <v>13160</v>
      </c>
      <c r="CC14" s="262">
        <v>48658</v>
      </c>
      <c r="CD14" s="255">
        <v>9688</v>
      </c>
      <c r="CE14" s="145">
        <v>15153</v>
      </c>
      <c r="CF14" s="145">
        <v>31367</v>
      </c>
      <c r="CG14" s="994">
        <v>15635</v>
      </c>
      <c r="CH14" s="146"/>
      <c r="CI14" s="147">
        <v>250</v>
      </c>
      <c r="CJ14" s="147">
        <v>-250</v>
      </c>
      <c r="CK14" s="148">
        <v>250</v>
      </c>
      <c r="CL14" s="149"/>
      <c r="CM14" s="153"/>
      <c r="CN14" s="124"/>
      <c r="CO14" s="125"/>
      <c r="CP14" s="149">
        <f t="shared" si="2"/>
        <v>132350</v>
      </c>
      <c r="CQ14" s="160">
        <f t="shared" si="3"/>
        <v>233319</v>
      </c>
      <c r="CR14" s="160">
        <f t="shared" si="1"/>
        <v>279467</v>
      </c>
      <c r="CS14" s="162">
        <f t="shared" si="4"/>
        <v>365552</v>
      </c>
      <c r="CT14" s="149"/>
      <c r="CU14" s="153"/>
      <c r="CV14" s="147"/>
      <c r="CW14" s="148"/>
      <c r="CX14" s="149">
        <f t="shared" si="5"/>
        <v>132350</v>
      </c>
      <c r="CY14" s="160">
        <f t="shared" si="0"/>
        <v>233319</v>
      </c>
      <c r="CZ14" s="160">
        <f t="shared" si="0"/>
        <v>279467</v>
      </c>
      <c r="DA14" s="162">
        <f t="shared" si="0"/>
        <v>365552</v>
      </c>
    </row>
    <row r="15" spans="1:105" s="116" customFormat="1" ht="13.5" thickBot="1">
      <c r="A15" s="151" t="s">
        <v>40</v>
      </c>
      <c r="B15" s="157">
        <v>648</v>
      </c>
      <c r="C15" s="117">
        <v>1669</v>
      </c>
      <c r="D15" s="117">
        <v>2132</v>
      </c>
      <c r="E15" s="118">
        <v>3943</v>
      </c>
      <c r="F15" s="158">
        <v>1474</v>
      </c>
      <c r="G15" s="120">
        <v>2938</v>
      </c>
      <c r="H15" s="120">
        <v>3825</v>
      </c>
      <c r="I15" s="121">
        <v>5876</v>
      </c>
      <c r="J15" s="159">
        <v>3050</v>
      </c>
      <c r="K15" s="124">
        <v>5500</v>
      </c>
      <c r="L15" s="124">
        <v>7550</v>
      </c>
      <c r="M15" s="125">
        <v>5500</v>
      </c>
      <c r="N15" s="159">
        <v>21760</v>
      </c>
      <c r="O15" s="124">
        <v>18930</v>
      </c>
      <c r="P15" s="124">
        <v>45984</v>
      </c>
      <c r="Q15" s="125">
        <v>38054</v>
      </c>
      <c r="R15" s="159">
        <v>4069</v>
      </c>
      <c r="S15" s="124">
        <v>8905</v>
      </c>
      <c r="T15" s="124">
        <v>5253</v>
      </c>
      <c r="U15" s="125">
        <v>27679</v>
      </c>
      <c r="V15" s="159"/>
      <c r="W15" s="124"/>
      <c r="X15" s="124"/>
      <c r="Y15" s="125"/>
      <c r="Z15" s="159">
        <v>1231</v>
      </c>
      <c r="AA15" s="124">
        <v>1565</v>
      </c>
      <c r="AB15" s="159">
        <v>1331</v>
      </c>
      <c r="AC15" s="992">
        <v>1730</v>
      </c>
      <c r="AD15" s="158">
        <v>3000</v>
      </c>
      <c r="AE15" s="120">
        <v>1745</v>
      </c>
      <c r="AF15" s="120">
        <v>8500</v>
      </c>
      <c r="AG15" s="121">
        <v>1829</v>
      </c>
      <c r="AH15" s="119"/>
      <c r="AI15" s="120"/>
      <c r="AJ15" s="120"/>
      <c r="AK15" s="121"/>
      <c r="AL15" s="119">
        <v>6250</v>
      </c>
      <c r="AM15" s="120"/>
      <c r="AN15" s="120">
        <v>7250</v>
      </c>
      <c r="AO15" s="121"/>
      <c r="AP15" s="123">
        <v>113030</v>
      </c>
      <c r="AQ15" s="124">
        <v>63572</v>
      </c>
      <c r="AR15" s="124">
        <v>188957</v>
      </c>
      <c r="AS15" s="125">
        <v>167659</v>
      </c>
      <c r="AT15" s="119">
        <v>275974</v>
      </c>
      <c r="AU15" s="120">
        <v>213605</v>
      </c>
      <c r="AV15" s="120">
        <v>554599</v>
      </c>
      <c r="AW15" s="121">
        <v>477504</v>
      </c>
      <c r="AX15" s="126"/>
      <c r="AZ15" s="127"/>
      <c r="BA15" s="128"/>
      <c r="BB15" s="119">
        <v>3999</v>
      </c>
      <c r="BC15" s="120">
        <v>5730</v>
      </c>
      <c r="BD15" s="120">
        <v>8258</v>
      </c>
      <c r="BE15" s="121">
        <v>10732</v>
      </c>
      <c r="BF15" s="119"/>
      <c r="BG15" s="120"/>
      <c r="BH15" s="120"/>
      <c r="BI15" s="121"/>
      <c r="BJ15" s="119">
        <v>33140</v>
      </c>
      <c r="BK15" s="120">
        <v>16505</v>
      </c>
      <c r="BL15" s="120">
        <v>43494</v>
      </c>
      <c r="BM15" s="121">
        <v>26519</v>
      </c>
      <c r="BN15" s="119">
        <v>20233</v>
      </c>
      <c r="BO15" s="120">
        <v>10695</v>
      </c>
      <c r="BP15" s="120">
        <v>35380</v>
      </c>
      <c r="BQ15" s="120">
        <v>29495</v>
      </c>
      <c r="BR15" s="119">
        <v>3244</v>
      </c>
      <c r="BS15" s="120">
        <v>1886</v>
      </c>
      <c r="BT15" s="120">
        <v>10054</v>
      </c>
      <c r="BU15" s="121">
        <v>7373</v>
      </c>
      <c r="BV15" s="129"/>
      <c r="BW15" s="120"/>
      <c r="BX15" s="120"/>
      <c r="BY15" s="120"/>
      <c r="BZ15" s="263">
        <v>6503</v>
      </c>
      <c r="CA15" s="257">
        <v>149</v>
      </c>
      <c r="CB15" s="261">
        <v>10720</v>
      </c>
      <c r="CC15" s="262">
        <v>918</v>
      </c>
      <c r="CD15" s="255"/>
      <c r="CE15" s="145"/>
      <c r="CF15" s="145"/>
      <c r="CG15" s="994"/>
      <c r="CH15" s="146"/>
      <c r="CI15" s="147"/>
      <c r="CJ15" s="147"/>
      <c r="CK15" s="148"/>
      <c r="CL15" s="123">
        <v>1265</v>
      </c>
      <c r="CM15" s="124">
        <v>6803</v>
      </c>
      <c r="CN15" s="124">
        <v>1783</v>
      </c>
      <c r="CO15" s="125">
        <v>7778</v>
      </c>
      <c r="CP15" s="149">
        <f t="shared" si="2"/>
        <v>498870</v>
      </c>
      <c r="CQ15" s="160">
        <f t="shared" si="3"/>
        <v>360197</v>
      </c>
      <c r="CR15" s="160">
        <f t="shared" si="1"/>
        <v>935070</v>
      </c>
      <c r="CS15" s="162">
        <f t="shared" si="4"/>
        <v>812589</v>
      </c>
      <c r="CT15" s="123">
        <f>25649+49682+31895+6180</f>
        <v>113406</v>
      </c>
      <c r="CU15" s="124">
        <f>20387+42592+28900+4424</f>
        <v>96303</v>
      </c>
      <c r="CV15" s="147">
        <f>48922+91614+58683+11599</f>
        <v>210818</v>
      </c>
      <c r="CW15" s="148">
        <f>28900+59540+56431+6538</f>
        <v>151409</v>
      </c>
      <c r="CX15" s="149">
        <f t="shared" si="5"/>
        <v>612276</v>
      </c>
      <c r="CY15" s="160">
        <f t="shared" si="0"/>
        <v>456500</v>
      </c>
      <c r="CZ15" s="160">
        <f t="shared" si="0"/>
        <v>1145888</v>
      </c>
      <c r="DA15" s="162">
        <f t="shared" si="0"/>
        <v>963998</v>
      </c>
    </row>
    <row r="16" spans="1:105" s="116" customFormat="1" ht="13.5" thickBot="1">
      <c r="A16" s="151" t="s">
        <v>41</v>
      </c>
      <c r="B16" s="157"/>
      <c r="C16" s="117"/>
      <c r="D16" s="117"/>
      <c r="E16" s="118"/>
      <c r="F16" s="158"/>
      <c r="G16" s="120"/>
      <c r="H16" s="120"/>
      <c r="I16" s="121"/>
      <c r="J16" s="159"/>
      <c r="K16" s="124"/>
      <c r="L16" s="124"/>
      <c r="M16" s="125"/>
      <c r="N16" s="159"/>
      <c r="O16" s="124"/>
      <c r="P16" s="124"/>
      <c r="Q16" s="125"/>
      <c r="R16" s="159"/>
      <c r="S16" s="124"/>
      <c r="T16" s="124"/>
      <c r="U16" s="125"/>
      <c r="V16" s="159"/>
      <c r="W16" s="124"/>
      <c r="X16" s="124"/>
      <c r="Y16" s="125"/>
      <c r="Z16" s="159"/>
      <c r="AA16" s="124"/>
      <c r="AB16" s="159"/>
      <c r="AC16" s="992"/>
      <c r="AD16" s="158"/>
      <c r="AE16" s="120"/>
      <c r="AF16" s="120"/>
      <c r="AG16" s="121"/>
      <c r="AH16" s="119"/>
      <c r="AI16" s="120"/>
      <c r="AJ16" s="120"/>
      <c r="AK16" s="121"/>
      <c r="AL16" s="119"/>
      <c r="AM16" s="120"/>
      <c r="AN16" s="120"/>
      <c r="AO16" s="121"/>
      <c r="AP16" s="123"/>
      <c r="AQ16" s="124"/>
      <c r="AR16" s="124"/>
      <c r="AS16" s="125"/>
      <c r="AT16" s="119"/>
      <c r="AU16" s="120"/>
      <c r="AV16" s="120"/>
      <c r="AW16" s="121"/>
      <c r="AX16" s="126"/>
      <c r="AZ16" s="127"/>
      <c r="BA16" s="128"/>
      <c r="BB16" s="119"/>
      <c r="BC16" s="120"/>
      <c r="BD16" s="120"/>
      <c r="BE16" s="121"/>
      <c r="BF16" s="119"/>
      <c r="BG16" s="120"/>
      <c r="BH16" s="120"/>
      <c r="BI16" s="121"/>
      <c r="BJ16" s="119"/>
      <c r="BK16" s="120"/>
      <c r="BL16" s="120"/>
      <c r="BM16" s="121"/>
      <c r="BN16" s="119"/>
      <c r="BO16" s="120"/>
      <c r="BP16" s="120"/>
      <c r="BQ16" s="120"/>
      <c r="BR16" s="119"/>
      <c r="BS16" s="120"/>
      <c r="BT16" s="120"/>
      <c r="BU16" s="121"/>
      <c r="BV16" s="129"/>
      <c r="BW16" s="120"/>
      <c r="BX16" s="120"/>
      <c r="BY16" s="120"/>
      <c r="BZ16" s="263"/>
      <c r="CA16" s="257"/>
      <c r="CB16" s="261"/>
      <c r="CC16" s="262"/>
      <c r="CD16" s="255"/>
      <c r="CE16" s="145"/>
      <c r="CF16" s="145"/>
      <c r="CG16" s="994"/>
      <c r="CH16" s="146"/>
      <c r="CI16" s="147"/>
      <c r="CJ16" s="147"/>
      <c r="CK16" s="148"/>
      <c r="CL16" s="123"/>
      <c r="CM16" s="124"/>
      <c r="CN16" s="124"/>
      <c r="CO16" s="125"/>
      <c r="CP16" s="149"/>
      <c r="CQ16" s="160"/>
      <c r="CR16" s="160">
        <f t="shared" si="1"/>
        <v>0</v>
      </c>
      <c r="CS16" s="162"/>
      <c r="CT16" s="123">
        <v>9216</v>
      </c>
      <c r="CU16" s="124"/>
      <c r="CV16" s="147">
        <v>19182</v>
      </c>
      <c r="CW16" s="148"/>
      <c r="CX16" s="149">
        <f t="shared" si="5"/>
        <v>9216</v>
      </c>
      <c r="CY16" s="160"/>
      <c r="CZ16" s="160">
        <f t="shared" si="0"/>
        <v>19182</v>
      </c>
      <c r="DA16" s="162"/>
    </row>
    <row r="17" spans="1:105" s="116" customFormat="1" ht="13.5" thickBot="1">
      <c r="A17" s="151" t="s">
        <v>42</v>
      </c>
      <c r="B17" s="157"/>
      <c r="C17" s="117"/>
      <c r="D17" s="117"/>
      <c r="E17" s="118"/>
      <c r="F17" s="158"/>
      <c r="G17" s="120"/>
      <c r="H17" s="120"/>
      <c r="I17" s="121"/>
      <c r="J17" s="159"/>
      <c r="K17" s="124"/>
      <c r="L17" s="124"/>
      <c r="M17" s="125"/>
      <c r="N17" s="159"/>
      <c r="O17" s="124"/>
      <c r="P17" s="124"/>
      <c r="Q17" s="125"/>
      <c r="R17" s="159"/>
      <c r="S17" s="124"/>
      <c r="T17" s="124"/>
      <c r="U17" s="125"/>
      <c r="V17" s="159"/>
      <c r="W17" s="124"/>
      <c r="X17" s="124"/>
      <c r="Y17" s="125"/>
      <c r="Z17" s="159"/>
      <c r="AA17" s="124"/>
      <c r="AB17" s="159"/>
      <c r="AC17" s="992"/>
      <c r="AD17" s="158"/>
      <c r="AE17" s="120"/>
      <c r="AF17" s="120"/>
      <c r="AG17" s="121"/>
      <c r="AH17" s="119"/>
      <c r="AI17" s="120"/>
      <c r="AJ17" s="120"/>
      <c r="AK17" s="121"/>
      <c r="AL17" s="119"/>
      <c r="AM17" s="120"/>
      <c r="AN17" s="120"/>
      <c r="AO17" s="121"/>
      <c r="AP17" s="123"/>
      <c r="AQ17" s="124"/>
      <c r="AR17" s="124"/>
      <c r="AS17" s="125"/>
      <c r="AT17" s="119"/>
      <c r="AU17" s="120"/>
      <c r="AV17" s="120"/>
      <c r="AW17" s="121"/>
      <c r="AX17" s="126"/>
      <c r="AZ17" s="127"/>
      <c r="BA17" s="128"/>
      <c r="BB17" s="119"/>
      <c r="BC17" s="120"/>
      <c r="BD17" s="120"/>
      <c r="BE17" s="121"/>
      <c r="BF17" s="119"/>
      <c r="BG17" s="120"/>
      <c r="BH17" s="120"/>
      <c r="BI17" s="121"/>
      <c r="BJ17" s="119">
        <v>2629840</v>
      </c>
      <c r="BK17" s="120">
        <v>2334648</v>
      </c>
      <c r="BL17" s="120">
        <v>4676315</v>
      </c>
      <c r="BM17" s="121">
        <v>4064667</v>
      </c>
      <c r="BN17" s="119"/>
      <c r="BO17" s="120"/>
      <c r="BP17" s="120"/>
      <c r="BQ17" s="120"/>
      <c r="BR17" s="119"/>
      <c r="BS17" s="120"/>
      <c r="BT17" s="120"/>
      <c r="BU17" s="121"/>
      <c r="BV17" s="129"/>
      <c r="BW17" s="120"/>
      <c r="BX17" s="120"/>
      <c r="BY17" s="120"/>
      <c r="BZ17" s="263"/>
      <c r="CA17" s="257"/>
      <c r="CB17" s="261"/>
      <c r="CC17" s="262"/>
      <c r="CD17" s="255">
        <v>846</v>
      </c>
      <c r="CE17" s="145">
        <v>486</v>
      </c>
      <c r="CF17" s="145">
        <v>2071</v>
      </c>
      <c r="CG17" s="994">
        <v>1855</v>
      </c>
      <c r="CH17" s="146"/>
      <c r="CI17" s="147"/>
      <c r="CJ17" s="147"/>
      <c r="CK17" s="148"/>
      <c r="CL17" s="123"/>
      <c r="CM17" s="124"/>
      <c r="CN17" s="124"/>
      <c r="CO17" s="125"/>
      <c r="CP17" s="149">
        <f aca="true" t="shared" si="6" ref="CP17:CP22">SUM(B17+F17+J17+N17+R17+V17+Z17+AD17+AH17+AL17+AP17+AT17+AX17+BB17+BF17+BJ17+BN17+BR17+BV17+BZ17+CD17+CH17+CL17)</f>
        <v>2630686</v>
      </c>
      <c r="CQ17" s="160">
        <f aca="true" t="shared" si="7" ref="CQ17:CQ22">SUM(C17+G17+K17+O17+S17+W17+AA17+AE17+AI17+AM17+AQ17+AU17+AZ17+BC17+BG17+BK17+BO17+BS17+BW17+CA17+CE17+CI17+CM17)</f>
        <v>2335134</v>
      </c>
      <c r="CR17" s="160">
        <f t="shared" si="1"/>
        <v>4678386</v>
      </c>
      <c r="CS17" s="162">
        <f aca="true" t="shared" si="8" ref="CS17:CS22">SUM(E17+I17+M17+Q17+U17+Y17+AC17+AG17+AK17+AO17+AS17+AW17+BA17+BE17+BI17+BM17+BQ17+BU17+BY17+CC17+CG17+CK17+CO17)</f>
        <v>4066522</v>
      </c>
      <c r="CT17" s="123"/>
      <c r="CU17" s="124"/>
      <c r="CV17" s="147"/>
      <c r="CW17" s="148"/>
      <c r="CX17" s="149">
        <f t="shared" si="5"/>
        <v>2630686</v>
      </c>
      <c r="CY17" s="160">
        <f t="shared" si="0"/>
        <v>2335134</v>
      </c>
      <c r="CZ17" s="160">
        <f t="shared" si="0"/>
        <v>4678386</v>
      </c>
      <c r="DA17" s="162">
        <f t="shared" si="0"/>
        <v>4066522</v>
      </c>
    </row>
    <row r="18" spans="1:105" s="116" customFormat="1" ht="13.5" thickBot="1">
      <c r="A18" s="151" t="s">
        <v>43</v>
      </c>
      <c r="B18" s="157"/>
      <c r="C18" s="117"/>
      <c r="D18" s="117"/>
      <c r="E18" s="118"/>
      <c r="F18" s="158"/>
      <c r="G18" s="120"/>
      <c r="H18" s="120"/>
      <c r="I18" s="121"/>
      <c r="J18" s="159"/>
      <c r="K18" s="124"/>
      <c r="L18" s="124"/>
      <c r="M18" s="125"/>
      <c r="N18" s="159"/>
      <c r="O18" s="124"/>
      <c r="P18" s="124"/>
      <c r="Q18" s="125"/>
      <c r="R18" s="159"/>
      <c r="S18" s="124"/>
      <c r="T18" s="124"/>
      <c r="U18" s="125"/>
      <c r="V18" s="159"/>
      <c r="W18" s="124"/>
      <c r="X18" s="124"/>
      <c r="Y18" s="125"/>
      <c r="Z18" s="159"/>
      <c r="AA18" s="124"/>
      <c r="AB18" s="159"/>
      <c r="AC18" s="992"/>
      <c r="AD18" s="158"/>
      <c r="AE18" s="120"/>
      <c r="AF18" s="120"/>
      <c r="AG18" s="121"/>
      <c r="AH18" s="119"/>
      <c r="AI18" s="120"/>
      <c r="AJ18" s="120"/>
      <c r="AK18" s="121"/>
      <c r="AL18" s="119"/>
      <c r="AM18" s="120"/>
      <c r="AN18" s="120"/>
      <c r="AO18" s="121"/>
      <c r="AP18" s="123">
        <v>659824</v>
      </c>
      <c r="AQ18" s="124">
        <v>1072838</v>
      </c>
      <c r="AR18" s="124">
        <v>1232855</v>
      </c>
      <c r="AS18" s="125">
        <v>1650704</v>
      </c>
      <c r="AT18" s="119"/>
      <c r="AU18" s="120"/>
      <c r="AV18" s="120"/>
      <c r="AW18" s="121"/>
      <c r="AX18" s="126"/>
      <c r="AZ18" s="127"/>
      <c r="BA18" s="128"/>
      <c r="BB18" s="119"/>
      <c r="BC18" s="120"/>
      <c r="BD18" s="120"/>
      <c r="BE18" s="121"/>
      <c r="BF18" s="119"/>
      <c r="BG18" s="120"/>
      <c r="BH18" s="120"/>
      <c r="BI18" s="121"/>
      <c r="BJ18" s="119"/>
      <c r="BK18" s="120"/>
      <c r="BL18" s="120"/>
      <c r="BM18" s="121"/>
      <c r="BN18" s="119"/>
      <c r="BO18" s="120"/>
      <c r="BP18" s="120"/>
      <c r="BQ18" s="120"/>
      <c r="BR18" s="119"/>
      <c r="BS18" s="120"/>
      <c r="BT18" s="120"/>
      <c r="BU18" s="121"/>
      <c r="BV18" s="129"/>
      <c r="BW18" s="120"/>
      <c r="BX18" s="120"/>
      <c r="BY18" s="120"/>
      <c r="BZ18" s="263"/>
      <c r="CA18" s="257"/>
      <c r="CB18" s="261"/>
      <c r="CC18" s="262"/>
      <c r="CD18" s="255"/>
      <c r="CE18" s="145"/>
      <c r="CF18" s="145"/>
      <c r="CG18" s="994"/>
      <c r="CH18" s="146">
        <v>40530</v>
      </c>
      <c r="CI18" s="147">
        <v>44516</v>
      </c>
      <c r="CJ18" s="147">
        <v>70350</v>
      </c>
      <c r="CK18" s="148">
        <v>60608</v>
      </c>
      <c r="CL18" s="123">
        <v>180831</v>
      </c>
      <c r="CM18" s="124">
        <v>362292</v>
      </c>
      <c r="CN18" s="124">
        <v>448901</v>
      </c>
      <c r="CO18" s="125">
        <v>653235</v>
      </c>
      <c r="CP18" s="149">
        <f t="shared" si="6"/>
        <v>881185</v>
      </c>
      <c r="CQ18" s="160">
        <f t="shared" si="7"/>
        <v>1479646</v>
      </c>
      <c r="CR18" s="160">
        <f t="shared" si="1"/>
        <v>1752106</v>
      </c>
      <c r="CS18" s="162">
        <f t="shared" si="8"/>
        <v>2364547</v>
      </c>
      <c r="CT18" s="123"/>
      <c r="CU18" s="124"/>
      <c r="CV18" s="147"/>
      <c r="CW18" s="148"/>
      <c r="CX18" s="149">
        <f t="shared" si="5"/>
        <v>881185</v>
      </c>
      <c r="CY18" s="160">
        <f t="shared" si="0"/>
        <v>1479646</v>
      </c>
      <c r="CZ18" s="160">
        <f t="shared" si="0"/>
        <v>1752106</v>
      </c>
      <c r="DA18" s="162">
        <f t="shared" si="0"/>
        <v>2364547</v>
      </c>
    </row>
    <row r="19" spans="1:105" s="116" customFormat="1" ht="13.5" thickBot="1">
      <c r="A19" s="151" t="s">
        <v>44</v>
      </c>
      <c r="B19" s="157"/>
      <c r="C19" s="117"/>
      <c r="D19" s="117"/>
      <c r="E19" s="118"/>
      <c r="F19" s="158"/>
      <c r="G19" s="120"/>
      <c r="H19" s="120"/>
      <c r="I19" s="121"/>
      <c r="J19" s="159"/>
      <c r="K19" s="124"/>
      <c r="L19" s="124"/>
      <c r="M19" s="125"/>
      <c r="N19" s="159"/>
      <c r="O19" s="124"/>
      <c r="P19" s="124"/>
      <c r="Q19" s="125"/>
      <c r="R19" s="159"/>
      <c r="S19" s="124"/>
      <c r="T19" s="124"/>
      <c r="U19" s="125"/>
      <c r="V19" s="159"/>
      <c r="W19" s="124"/>
      <c r="X19" s="124"/>
      <c r="Y19" s="125"/>
      <c r="Z19" s="159"/>
      <c r="AA19" s="124"/>
      <c r="AB19" s="159"/>
      <c r="AC19" s="992"/>
      <c r="AD19" s="158"/>
      <c r="AE19" s="120"/>
      <c r="AF19" s="120"/>
      <c r="AG19" s="121"/>
      <c r="AH19" s="119"/>
      <c r="AI19" s="120"/>
      <c r="AJ19" s="120"/>
      <c r="AK19" s="121"/>
      <c r="AL19" s="119"/>
      <c r="AM19" s="120"/>
      <c r="AN19" s="120"/>
      <c r="AO19" s="121"/>
      <c r="AP19" s="123">
        <v>45860</v>
      </c>
      <c r="AQ19" s="124">
        <v>40050</v>
      </c>
      <c r="AR19" s="124">
        <v>83119</v>
      </c>
      <c r="AS19" s="125">
        <v>73960</v>
      </c>
      <c r="AT19" s="119"/>
      <c r="AU19" s="120"/>
      <c r="AV19" s="120"/>
      <c r="AW19" s="121"/>
      <c r="AX19" s="126"/>
      <c r="AZ19" s="127"/>
      <c r="BA19" s="128"/>
      <c r="BB19" s="119"/>
      <c r="BC19" s="120"/>
      <c r="BD19" s="120"/>
      <c r="BE19" s="121"/>
      <c r="BF19" s="119"/>
      <c r="BG19" s="120"/>
      <c r="BH19" s="120"/>
      <c r="BI19" s="121"/>
      <c r="BJ19" s="119"/>
      <c r="BK19" s="120"/>
      <c r="BL19" s="120"/>
      <c r="BM19" s="121"/>
      <c r="BN19" s="119"/>
      <c r="BO19" s="120"/>
      <c r="BP19" s="120"/>
      <c r="BQ19" s="120"/>
      <c r="BR19" s="119"/>
      <c r="BS19" s="120"/>
      <c r="BT19" s="120"/>
      <c r="BU19" s="121"/>
      <c r="BV19" s="129"/>
      <c r="BW19" s="120"/>
      <c r="BX19" s="120"/>
      <c r="BY19" s="120"/>
      <c r="BZ19" s="263"/>
      <c r="CA19" s="257"/>
      <c r="CB19" s="261"/>
      <c r="CC19" s="262"/>
      <c r="CD19" s="255"/>
      <c r="CE19" s="145"/>
      <c r="CF19" s="145"/>
      <c r="CG19" s="994"/>
      <c r="CH19" s="146"/>
      <c r="CI19" s="147"/>
      <c r="CJ19" s="147"/>
      <c r="CK19" s="148"/>
      <c r="CL19" s="123"/>
      <c r="CM19" s="124"/>
      <c r="CN19" s="124"/>
      <c r="CO19" s="125"/>
      <c r="CP19" s="149">
        <f t="shared" si="6"/>
        <v>45860</v>
      </c>
      <c r="CQ19" s="160">
        <f t="shared" si="7"/>
        <v>40050</v>
      </c>
      <c r="CR19" s="160">
        <f t="shared" si="1"/>
        <v>83119</v>
      </c>
      <c r="CS19" s="162">
        <f t="shared" si="8"/>
        <v>73960</v>
      </c>
      <c r="CT19" s="123"/>
      <c r="CU19" s="124"/>
      <c r="CV19" s="147"/>
      <c r="CW19" s="148"/>
      <c r="CX19" s="149">
        <f t="shared" si="5"/>
        <v>45860</v>
      </c>
      <c r="CY19" s="160">
        <f t="shared" si="0"/>
        <v>40050</v>
      </c>
      <c r="CZ19" s="160">
        <f t="shared" si="0"/>
        <v>83119</v>
      </c>
      <c r="DA19" s="162">
        <f t="shared" si="0"/>
        <v>73960</v>
      </c>
    </row>
    <row r="20" spans="1:105" s="116" customFormat="1" ht="13.5" thickBot="1">
      <c r="A20" s="151" t="s">
        <v>45</v>
      </c>
      <c r="B20" s="157"/>
      <c r="C20" s="117"/>
      <c r="D20" s="117"/>
      <c r="E20" s="118"/>
      <c r="F20" s="158"/>
      <c r="G20" s="120"/>
      <c r="H20" s="120"/>
      <c r="I20" s="121"/>
      <c r="J20" s="159">
        <v>33962</v>
      </c>
      <c r="K20" s="124">
        <v>31008</v>
      </c>
      <c r="L20" s="124">
        <v>66680</v>
      </c>
      <c r="M20" s="125">
        <v>60493</v>
      </c>
      <c r="N20" s="159">
        <v>9151</v>
      </c>
      <c r="O20" s="124">
        <v>53594</v>
      </c>
      <c r="P20" s="124">
        <v>405190</v>
      </c>
      <c r="Q20" s="125">
        <v>125914</v>
      </c>
      <c r="R20" s="159"/>
      <c r="S20" s="124"/>
      <c r="T20" s="124"/>
      <c r="U20" s="125"/>
      <c r="V20" s="159"/>
      <c r="W20" s="124"/>
      <c r="X20" s="124"/>
      <c r="Y20" s="125"/>
      <c r="Z20" s="159">
        <v>1991</v>
      </c>
      <c r="AA20" s="124">
        <v>2894</v>
      </c>
      <c r="AB20" s="159">
        <v>6911</v>
      </c>
      <c r="AC20" s="992">
        <v>5385</v>
      </c>
      <c r="AD20" s="158">
        <v>504</v>
      </c>
      <c r="AE20" s="120">
        <v>118</v>
      </c>
      <c r="AF20" s="120">
        <v>174</v>
      </c>
      <c r="AG20" s="121">
        <v>580</v>
      </c>
      <c r="AH20" s="119"/>
      <c r="AI20" s="120"/>
      <c r="AJ20" s="120"/>
      <c r="AK20" s="121"/>
      <c r="AL20" s="119"/>
      <c r="AM20" s="120"/>
      <c r="AN20" s="120"/>
      <c r="AO20" s="121"/>
      <c r="AP20" s="123">
        <v>109314</v>
      </c>
      <c r="AQ20" s="124">
        <v>217514</v>
      </c>
      <c r="AR20" s="124">
        <v>207130</v>
      </c>
      <c r="AS20" s="125">
        <v>231486</v>
      </c>
      <c r="AT20" s="119">
        <v>99063</v>
      </c>
      <c r="AU20" s="120">
        <v>119670</v>
      </c>
      <c r="AV20" s="120">
        <v>176962</v>
      </c>
      <c r="AW20" s="121">
        <v>251121</v>
      </c>
      <c r="AX20" s="126"/>
      <c r="AZ20" s="127"/>
      <c r="BA20" s="128"/>
      <c r="BB20" s="119"/>
      <c r="BC20" s="120"/>
      <c r="BD20" s="120"/>
      <c r="BE20" s="121"/>
      <c r="BF20" s="119"/>
      <c r="BG20" s="120"/>
      <c r="BH20" s="120"/>
      <c r="BI20" s="121"/>
      <c r="BJ20" s="119"/>
      <c r="BK20" s="120"/>
      <c r="BL20" s="120"/>
      <c r="BM20" s="121"/>
      <c r="BN20" s="119">
        <v>36877</v>
      </c>
      <c r="BO20" s="120">
        <v>35757</v>
      </c>
      <c r="BP20" s="120">
        <v>74287</v>
      </c>
      <c r="BQ20" s="120">
        <v>68455</v>
      </c>
      <c r="BR20" s="119"/>
      <c r="BS20" s="120"/>
      <c r="BT20" s="120"/>
      <c r="BU20" s="121"/>
      <c r="BV20" s="129"/>
      <c r="BW20" s="120"/>
      <c r="BX20" s="120"/>
      <c r="BY20" s="120"/>
      <c r="BZ20" s="263">
        <v>45314</v>
      </c>
      <c r="CA20" s="257">
        <v>88715</v>
      </c>
      <c r="CB20" s="261">
        <v>99295</v>
      </c>
      <c r="CC20" s="262">
        <v>183020</v>
      </c>
      <c r="CD20" s="255"/>
      <c r="CE20" s="145"/>
      <c r="CF20" s="145"/>
      <c r="CG20" s="994"/>
      <c r="CH20" s="146"/>
      <c r="CI20" s="147"/>
      <c r="CJ20" s="147"/>
      <c r="CK20" s="148"/>
      <c r="CL20" s="123">
        <v>20003</v>
      </c>
      <c r="CM20" s="124">
        <v>29106</v>
      </c>
      <c r="CN20" s="124">
        <v>38996</v>
      </c>
      <c r="CO20" s="125">
        <v>51224</v>
      </c>
      <c r="CP20" s="149">
        <f t="shared" si="6"/>
        <v>356179</v>
      </c>
      <c r="CQ20" s="160">
        <f t="shared" si="7"/>
        <v>578376</v>
      </c>
      <c r="CR20" s="160">
        <f t="shared" si="1"/>
        <v>1075625</v>
      </c>
      <c r="CS20" s="162">
        <f t="shared" si="8"/>
        <v>977678</v>
      </c>
      <c r="CT20" s="123"/>
      <c r="CU20" s="124"/>
      <c r="CV20" s="147"/>
      <c r="CW20" s="148"/>
      <c r="CX20" s="149">
        <f t="shared" si="5"/>
        <v>356179</v>
      </c>
      <c r="CY20" s="160">
        <f t="shared" si="0"/>
        <v>578376</v>
      </c>
      <c r="CZ20" s="160">
        <f t="shared" si="0"/>
        <v>1075625</v>
      </c>
      <c r="DA20" s="162">
        <f t="shared" si="0"/>
        <v>977678</v>
      </c>
    </row>
    <row r="21" spans="1:105" s="116" customFormat="1" ht="13.5" thickBot="1">
      <c r="A21" s="151" t="s">
        <v>46</v>
      </c>
      <c r="B21" s="157"/>
      <c r="C21" s="117"/>
      <c r="D21" s="117"/>
      <c r="E21" s="118"/>
      <c r="F21" s="158"/>
      <c r="G21" s="120"/>
      <c r="H21" s="120"/>
      <c r="I21" s="121"/>
      <c r="J21" s="159"/>
      <c r="K21" s="124"/>
      <c r="L21" s="124"/>
      <c r="M21" s="125"/>
      <c r="N21" s="159"/>
      <c r="O21" s="124"/>
      <c r="P21" s="124"/>
      <c r="Q21" s="125"/>
      <c r="R21" s="159"/>
      <c r="S21" s="124"/>
      <c r="T21" s="124"/>
      <c r="U21" s="125"/>
      <c r="V21" s="159"/>
      <c r="W21" s="124"/>
      <c r="X21" s="124"/>
      <c r="Y21" s="125"/>
      <c r="Z21" s="159">
        <v>1486</v>
      </c>
      <c r="AA21" s="124">
        <v>2550</v>
      </c>
      <c r="AB21" s="159">
        <v>2051</v>
      </c>
      <c r="AC21" s="992">
        <v>4596</v>
      </c>
      <c r="AD21" s="158"/>
      <c r="AE21" s="120"/>
      <c r="AF21" s="120"/>
      <c r="AG21" s="121"/>
      <c r="AH21" s="119"/>
      <c r="AI21" s="120"/>
      <c r="AJ21" s="120"/>
      <c r="AK21" s="121"/>
      <c r="AL21" s="119">
        <v>2344</v>
      </c>
      <c r="AM21" s="120">
        <v>3040</v>
      </c>
      <c r="AN21" s="120">
        <v>3505</v>
      </c>
      <c r="AO21" s="121">
        <v>3813</v>
      </c>
      <c r="AP21" s="123"/>
      <c r="AQ21" s="124"/>
      <c r="AR21" s="124"/>
      <c r="AS21" s="125"/>
      <c r="AT21" s="119"/>
      <c r="AU21" s="120"/>
      <c r="AV21" s="120"/>
      <c r="AW21" s="121"/>
      <c r="AX21" s="126"/>
      <c r="AZ21" s="127"/>
      <c r="BA21" s="128"/>
      <c r="BB21" s="119">
        <v>1015</v>
      </c>
      <c r="BC21" s="120">
        <v>1539</v>
      </c>
      <c r="BD21" s="120">
        <v>2216</v>
      </c>
      <c r="BE21" s="121">
        <v>3307</v>
      </c>
      <c r="BF21" s="119"/>
      <c r="BG21" s="120"/>
      <c r="BH21" s="120"/>
      <c r="BI21" s="121"/>
      <c r="BJ21" s="119"/>
      <c r="BK21" s="120"/>
      <c r="BL21" s="120"/>
      <c r="BM21" s="121"/>
      <c r="BN21" s="119"/>
      <c r="BO21" s="120"/>
      <c r="BP21" s="120"/>
      <c r="BQ21" s="120"/>
      <c r="BR21" s="119">
        <v>3291</v>
      </c>
      <c r="BS21" s="120">
        <v>2425</v>
      </c>
      <c r="BT21" s="120">
        <v>5364</v>
      </c>
      <c r="BU21" s="121">
        <v>4593</v>
      </c>
      <c r="BV21" s="129"/>
      <c r="BW21" s="120"/>
      <c r="BX21" s="120"/>
      <c r="BY21" s="120"/>
      <c r="BZ21" s="263"/>
      <c r="CA21" s="257"/>
      <c r="CB21" s="261"/>
      <c r="CC21" s="262"/>
      <c r="CD21" s="255"/>
      <c r="CE21" s="145"/>
      <c r="CF21" s="145"/>
      <c r="CG21" s="994"/>
      <c r="CH21" s="146">
        <v>1479</v>
      </c>
      <c r="CI21" s="147">
        <v>2821</v>
      </c>
      <c r="CJ21" s="147">
        <v>1242</v>
      </c>
      <c r="CK21" s="148">
        <v>5852</v>
      </c>
      <c r="CL21" s="123"/>
      <c r="CM21" s="124"/>
      <c r="CN21" s="124"/>
      <c r="CO21" s="125"/>
      <c r="CP21" s="149">
        <f t="shared" si="6"/>
        <v>9615</v>
      </c>
      <c r="CQ21" s="160">
        <f t="shared" si="7"/>
        <v>12375</v>
      </c>
      <c r="CR21" s="160">
        <f t="shared" si="1"/>
        <v>14378</v>
      </c>
      <c r="CS21" s="162">
        <f t="shared" si="8"/>
        <v>22161</v>
      </c>
      <c r="CT21" s="123"/>
      <c r="CU21" s="124"/>
      <c r="CV21" s="147"/>
      <c r="CW21" s="148"/>
      <c r="CX21" s="149">
        <f t="shared" si="5"/>
        <v>9615</v>
      </c>
      <c r="CY21" s="160">
        <f t="shared" si="0"/>
        <v>12375</v>
      </c>
      <c r="CZ21" s="160">
        <f t="shared" si="0"/>
        <v>14378</v>
      </c>
      <c r="DA21" s="162">
        <f t="shared" si="0"/>
        <v>22161</v>
      </c>
    </row>
    <row r="22" spans="1:105" s="116" customFormat="1" ht="13.5" thickBot="1">
      <c r="A22" s="151" t="s">
        <v>47</v>
      </c>
      <c r="B22" s="157"/>
      <c r="C22" s="117"/>
      <c r="D22" s="117"/>
      <c r="E22" s="118"/>
      <c r="F22" s="158">
        <v>4879</v>
      </c>
      <c r="G22" s="120">
        <v>7327</v>
      </c>
      <c r="H22" s="120">
        <v>10961</v>
      </c>
      <c r="I22" s="121">
        <v>13242</v>
      </c>
      <c r="J22" s="159"/>
      <c r="K22" s="124"/>
      <c r="L22" s="124"/>
      <c r="M22" s="125"/>
      <c r="N22" s="159">
        <v>36301</v>
      </c>
      <c r="O22" s="124">
        <v>36877</v>
      </c>
      <c r="P22" s="124">
        <v>77024</v>
      </c>
      <c r="Q22" s="125">
        <v>72538</v>
      </c>
      <c r="R22" s="159"/>
      <c r="S22" s="124"/>
      <c r="T22" s="124"/>
      <c r="U22" s="125"/>
      <c r="V22" s="159"/>
      <c r="W22" s="124"/>
      <c r="X22" s="124"/>
      <c r="Y22" s="125"/>
      <c r="Z22" s="159">
        <v>498</v>
      </c>
      <c r="AA22" s="124">
        <v>2850</v>
      </c>
      <c r="AB22" s="159">
        <v>5662</v>
      </c>
      <c r="AC22" s="992">
        <v>2850</v>
      </c>
      <c r="AD22" s="158"/>
      <c r="AE22" s="120"/>
      <c r="AF22" s="120"/>
      <c r="AG22" s="121"/>
      <c r="AH22" s="119"/>
      <c r="AI22" s="120"/>
      <c r="AJ22" s="120"/>
      <c r="AK22" s="121"/>
      <c r="AL22" s="119">
        <f>198871+105365+1228</f>
        <v>305464</v>
      </c>
      <c r="AM22" s="164">
        <f>167766+5447+1054</f>
        <v>174267</v>
      </c>
      <c r="AN22" s="120">
        <f>284044+115404+1973</f>
        <v>401421</v>
      </c>
      <c r="AO22" s="121">
        <f>258616+59165+1733</f>
        <v>319514</v>
      </c>
      <c r="AP22" s="123"/>
      <c r="AQ22" s="124"/>
      <c r="AR22" s="124"/>
      <c r="AS22" s="125"/>
      <c r="AT22" s="119"/>
      <c r="AU22" s="120"/>
      <c r="AV22" s="120"/>
      <c r="AW22" s="121"/>
      <c r="AX22" s="126">
        <v>-34</v>
      </c>
      <c r="AY22" s="116">
        <v>943</v>
      </c>
      <c r="AZ22" s="127">
        <v>542</v>
      </c>
      <c r="BA22" s="128">
        <v>1125</v>
      </c>
      <c r="BB22" s="119"/>
      <c r="BC22" s="120"/>
      <c r="BD22" s="120"/>
      <c r="BE22" s="121"/>
      <c r="BF22" s="119">
        <v>-3009</v>
      </c>
      <c r="BG22" s="120">
        <v>6486</v>
      </c>
      <c r="BH22" s="120">
        <v>777</v>
      </c>
      <c r="BI22" s="121">
        <v>19032</v>
      </c>
      <c r="BJ22" s="119">
        <v>61426</v>
      </c>
      <c r="BK22" s="120">
        <v>52108</v>
      </c>
      <c r="BL22" s="120">
        <v>112411</v>
      </c>
      <c r="BM22" s="121">
        <v>97515</v>
      </c>
      <c r="BN22" s="119"/>
      <c r="BO22" s="120"/>
      <c r="BP22" s="120"/>
      <c r="BQ22" s="120"/>
      <c r="BR22" s="119">
        <v>70385</v>
      </c>
      <c r="BS22" s="120">
        <v>22060</v>
      </c>
      <c r="BT22" s="120">
        <v>129143</v>
      </c>
      <c r="BU22" s="121">
        <v>106461</v>
      </c>
      <c r="BV22" s="129"/>
      <c r="BW22" s="120"/>
      <c r="BX22" s="120"/>
      <c r="BY22" s="120"/>
      <c r="BZ22" s="263">
        <v>2463</v>
      </c>
      <c r="CA22" s="257">
        <v>2346</v>
      </c>
      <c r="CB22" s="261">
        <v>5581</v>
      </c>
      <c r="CC22" s="262">
        <v>4973</v>
      </c>
      <c r="CD22" s="255">
        <v>4787</v>
      </c>
      <c r="CE22" s="145">
        <v>2901</v>
      </c>
      <c r="CF22" s="145">
        <v>9692</v>
      </c>
      <c r="CG22" s="994">
        <v>-17359</v>
      </c>
      <c r="CH22" s="146">
        <f>1134+1438</f>
        <v>2572</v>
      </c>
      <c r="CI22" s="147">
        <f>2053+786</f>
        <v>2839</v>
      </c>
      <c r="CJ22" s="147">
        <f>2789+3319+3185</f>
        <v>9293</v>
      </c>
      <c r="CK22" s="148">
        <f>2410+1696</f>
        <v>4106</v>
      </c>
      <c r="CL22" s="123"/>
      <c r="CM22" s="124"/>
      <c r="CN22" s="124"/>
      <c r="CO22" s="125"/>
      <c r="CP22" s="149">
        <f t="shared" si="6"/>
        <v>485732</v>
      </c>
      <c r="CQ22" s="160">
        <f t="shared" si="7"/>
        <v>310603</v>
      </c>
      <c r="CR22" s="160">
        <f t="shared" si="1"/>
        <v>763090</v>
      </c>
      <c r="CS22" s="162">
        <f t="shared" si="8"/>
        <v>623997</v>
      </c>
      <c r="CT22" s="123">
        <v>2345865</v>
      </c>
      <c r="CU22" s="124">
        <v>145293</v>
      </c>
      <c r="CV22" s="147">
        <v>4237436</v>
      </c>
      <c r="CW22" s="148">
        <v>209567</v>
      </c>
      <c r="CX22" s="149">
        <f t="shared" si="5"/>
        <v>2831597</v>
      </c>
      <c r="CY22" s="160">
        <f>CQ22+CU22</f>
        <v>455896</v>
      </c>
      <c r="CZ22" s="160">
        <f>CR22+CV22</f>
        <v>5000526</v>
      </c>
      <c r="DA22" s="162">
        <f>CS22+CW22</f>
        <v>833564</v>
      </c>
    </row>
    <row r="23" spans="1:105" s="116" customFormat="1" ht="13.5" thickBot="1">
      <c r="A23" s="151" t="s">
        <v>48</v>
      </c>
      <c r="B23" s="157"/>
      <c r="C23" s="117"/>
      <c r="D23" s="117"/>
      <c r="E23" s="118"/>
      <c r="F23" s="158"/>
      <c r="G23" s="120"/>
      <c r="H23" s="120"/>
      <c r="I23" s="121"/>
      <c r="J23" s="159"/>
      <c r="K23" s="124"/>
      <c r="L23" s="124"/>
      <c r="M23" s="125"/>
      <c r="N23" s="159"/>
      <c r="O23" s="124"/>
      <c r="P23" s="124"/>
      <c r="Q23" s="125"/>
      <c r="R23" s="159"/>
      <c r="S23" s="124"/>
      <c r="T23" s="124"/>
      <c r="U23" s="125"/>
      <c r="V23" s="159"/>
      <c r="W23" s="124"/>
      <c r="X23" s="124"/>
      <c r="Y23" s="125"/>
      <c r="Z23" s="159"/>
      <c r="AA23" s="124"/>
      <c r="AB23" s="159"/>
      <c r="AC23" s="992"/>
      <c r="AD23" s="158"/>
      <c r="AE23" s="120"/>
      <c r="AF23" s="120"/>
      <c r="AG23" s="121"/>
      <c r="AH23" s="119"/>
      <c r="AI23" s="120"/>
      <c r="AJ23" s="120"/>
      <c r="AK23" s="121"/>
      <c r="AL23" s="119"/>
      <c r="AM23" s="120"/>
      <c r="AN23" s="120"/>
      <c r="AO23" s="121"/>
      <c r="AP23" s="123"/>
      <c r="AQ23" s="124"/>
      <c r="AR23" s="124"/>
      <c r="AS23" s="125"/>
      <c r="AT23" s="119"/>
      <c r="AU23" s="120"/>
      <c r="AV23" s="120"/>
      <c r="AW23" s="121"/>
      <c r="AX23" s="126"/>
      <c r="AZ23" s="127"/>
      <c r="BA23" s="128"/>
      <c r="BB23" s="119"/>
      <c r="BC23" s="120"/>
      <c r="BD23" s="120"/>
      <c r="BE23" s="121"/>
      <c r="BF23" s="119"/>
      <c r="BG23" s="120"/>
      <c r="BH23" s="120"/>
      <c r="BI23" s="121"/>
      <c r="BJ23" s="119"/>
      <c r="BK23" s="120"/>
      <c r="BL23" s="120"/>
      <c r="BM23" s="121"/>
      <c r="BN23" s="119"/>
      <c r="BO23" s="120"/>
      <c r="BP23" s="120"/>
      <c r="BQ23" s="120"/>
      <c r="BR23" s="119"/>
      <c r="BS23" s="120"/>
      <c r="BT23" s="120"/>
      <c r="BU23" s="121"/>
      <c r="BV23" s="129"/>
      <c r="BW23" s="120"/>
      <c r="BX23" s="120"/>
      <c r="BY23" s="120"/>
      <c r="BZ23" s="123"/>
      <c r="CA23" s="124"/>
      <c r="CB23" s="261"/>
      <c r="CC23" s="262"/>
      <c r="CD23" s="255"/>
      <c r="CE23" s="145"/>
      <c r="CF23" s="145"/>
      <c r="CG23" s="994"/>
      <c r="CH23" s="146"/>
      <c r="CI23" s="147"/>
      <c r="CJ23" s="147"/>
      <c r="CK23" s="148"/>
      <c r="CL23" s="123"/>
      <c r="CM23" s="124"/>
      <c r="CN23" s="124"/>
      <c r="CO23" s="125"/>
      <c r="CP23" s="149"/>
      <c r="CQ23" s="160"/>
      <c r="CR23" s="160">
        <f t="shared" si="1"/>
        <v>0</v>
      </c>
      <c r="CS23" s="162"/>
      <c r="CT23" s="123"/>
      <c r="CU23" s="124"/>
      <c r="CV23" s="147"/>
      <c r="CW23" s="148"/>
      <c r="CX23" s="149"/>
      <c r="CY23" s="160"/>
      <c r="CZ23" s="160"/>
      <c r="DA23" s="162"/>
    </row>
    <row r="24" spans="1:105" s="116" customFormat="1" ht="13.5" thickBot="1">
      <c r="A24" s="151" t="s">
        <v>31</v>
      </c>
      <c r="B24" s="165">
        <v>-469189</v>
      </c>
      <c r="C24" s="166">
        <v>-307591</v>
      </c>
      <c r="D24" s="117">
        <v>-1326398</v>
      </c>
      <c r="E24" s="118">
        <v>-647093</v>
      </c>
      <c r="F24" s="167">
        <v>-73784</v>
      </c>
      <c r="G24" s="136">
        <v>-102650</v>
      </c>
      <c r="H24" s="120">
        <v>-271879</v>
      </c>
      <c r="I24" s="121">
        <v>-259745</v>
      </c>
      <c r="J24" s="160">
        <v>-108285</v>
      </c>
      <c r="K24" s="153">
        <v>-90037</v>
      </c>
      <c r="L24" s="124">
        <v>-216647</v>
      </c>
      <c r="M24" s="125">
        <v>-187680</v>
      </c>
      <c r="N24" s="160">
        <v>-115310</v>
      </c>
      <c r="O24" s="153">
        <v>-123976</v>
      </c>
      <c r="P24" s="124">
        <v>-236333</v>
      </c>
      <c r="Q24" s="125">
        <v>-300835</v>
      </c>
      <c r="R24" s="160">
        <v>-35938</v>
      </c>
      <c r="S24" s="153">
        <v>-39171</v>
      </c>
      <c r="T24" s="124">
        <v>-102854</v>
      </c>
      <c r="U24" s="125">
        <v>-85570</v>
      </c>
      <c r="V24" s="160">
        <v>-149732</v>
      </c>
      <c r="W24" s="153">
        <v>-107561</v>
      </c>
      <c r="X24" s="124">
        <v>-303070</v>
      </c>
      <c r="Y24" s="125">
        <v>-199777</v>
      </c>
      <c r="Z24" s="160">
        <v>-385501</v>
      </c>
      <c r="AA24" s="153">
        <v>-320886</v>
      </c>
      <c r="AB24" s="159">
        <v>-752750</v>
      </c>
      <c r="AC24" s="992">
        <v>-617082</v>
      </c>
      <c r="AD24" s="167">
        <v>-130945</v>
      </c>
      <c r="AE24" s="136">
        <v>-21646</v>
      </c>
      <c r="AF24" s="120">
        <v>-177911</v>
      </c>
      <c r="AG24" s="121">
        <v>-41850</v>
      </c>
      <c r="AH24" s="132"/>
      <c r="AI24" s="136"/>
      <c r="AJ24" s="120"/>
      <c r="AK24" s="121"/>
      <c r="AL24" s="132">
        <v>-242428</v>
      </c>
      <c r="AM24" s="136">
        <v>-96206</v>
      </c>
      <c r="AN24" s="120">
        <v>-380940</v>
      </c>
      <c r="AO24" s="121">
        <v>-156739</v>
      </c>
      <c r="AP24" s="149">
        <v>-800609</v>
      </c>
      <c r="AQ24" s="153">
        <v>-467388</v>
      </c>
      <c r="AR24" s="124">
        <v>-1483183</v>
      </c>
      <c r="AS24" s="125">
        <v>-911757</v>
      </c>
      <c r="AT24" s="132">
        <v>-1332435</v>
      </c>
      <c r="AU24" s="136">
        <v>-759506</v>
      </c>
      <c r="AV24" s="120">
        <v>-2689827</v>
      </c>
      <c r="AW24" s="121">
        <v>-1505419</v>
      </c>
      <c r="AX24" s="126">
        <v>-92625</v>
      </c>
      <c r="AY24" s="116">
        <v>-20883</v>
      </c>
      <c r="AZ24" s="127">
        <v>-93691</v>
      </c>
      <c r="BA24" s="128">
        <v>-34159</v>
      </c>
      <c r="BB24" s="132">
        <v>-223911</v>
      </c>
      <c r="BC24" s="136">
        <v>-155462</v>
      </c>
      <c r="BD24" s="120">
        <v>-403397</v>
      </c>
      <c r="BE24" s="121">
        <v>-326329</v>
      </c>
      <c r="BF24" s="168">
        <v>-215594</v>
      </c>
      <c r="BG24" s="169">
        <v>-187501</v>
      </c>
      <c r="BH24" s="120">
        <v>-440142</v>
      </c>
      <c r="BI24" s="121">
        <v>-404503</v>
      </c>
      <c r="BJ24" s="132">
        <v>-677963</v>
      </c>
      <c r="BK24" s="136">
        <v>-251186</v>
      </c>
      <c r="BL24" s="120">
        <v>-957350</v>
      </c>
      <c r="BM24" s="121">
        <v>-433974</v>
      </c>
      <c r="BN24" s="132">
        <v>-297188</v>
      </c>
      <c r="BO24" s="136">
        <v>-253822</v>
      </c>
      <c r="BP24" s="120">
        <v>-539076</v>
      </c>
      <c r="BQ24" s="120">
        <v>-421982</v>
      </c>
      <c r="BR24" s="132">
        <v>-48892</v>
      </c>
      <c r="BS24" s="136">
        <v>-65259</v>
      </c>
      <c r="BT24" s="120">
        <v>-99008</v>
      </c>
      <c r="BU24" s="121">
        <v>-168768</v>
      </c>
      <c r="BV24" s="129"/>
      <c r="BW24" s="120"/>
      <c r="BX24" s="120"/>
      <c r="BY24" s="120"/>
      <c r="BZ24" s="263">
        <v>-413496</v>
      </c>
      <c r="CA24" s="257">
        <v>-445491</v>
      </c>
      <c r="CB24" s="261">
        <v>-904866</v>
      </c>
      <c r="CC24" s="262">
        <v>-908875</v>
      </c>
      <c r="CD24" s="255">
        <v>-21598</v>
      </c>
      <c r="CE24" s="145">
        <v>-8205</v>
      </c>
      <c r="CF24" s="145">
        <v>-34208</v>
      </c>
      <c r="CG24" s="994">
        <v>-18329</v>
      </c>
      <c r="CH24" s="146">
        <v>-119018</v>
      </c>
      <c r="CI24" s="147">
        <v>-100845</v>
      </c>
      <c r="CJ24" s="147">
        <v>-227429</v>
      </c>
      <c r="CK24" s="148">
        <v>-217430</v>
      </c>
      <c r="CL24" s="149">
        <v>-550357</v>
      </c>
      <c r="CM24" s="153">
        <v>-147619</v>
      </c>
      <c r="CN24" s="124">
        <v>-748981</v>
      </c>
      <c r="CO24" s="125">
        <v>-335790</v>
      </c>
      <c r="CP24" s="149">
        <f>SUM(B24+F24+J24+N24+R24+V24+Z24+AD24+AH24+AL24+AP24+AT24+AX24+BB24+BF24+BJ24+BN24+BR24+BV24+BZ24+CD24+CH24+CL24)</f>
        <v>-6504798</v>
      </c>
      <c r="CQ24" s="160">
        <f>SUM(C24+G24+K24+O24+S24+W24+AA24+AE24+AI24+AM24+AQ24+AU24+AZ24+BC24+BG24+BK24+BO24+BS24+BW24+CA24+CE24+CI24+CM24)</f>
        <v>-4145699</v>
      </c>
      <c r="CR24" s="160">
        <f t="shared" si="1"/>
        <v>-12330408</v>
      </c>
      <c r="CS24" s="162">
        <f>SUM(E24+I24+M24+Q24+U24+Y24+AC24+AG24+AK24+AO24+AS24+AW24+BA24+BE24+BI24+BM24+BQ24+BU24+BY24+CC24+CG24+CK24+CO24)</f>
        <v>-8183686</v>
      </c>
      <c r="CT24" s="149">
        <v>-152925</v>
      </c>
      <c r="CU24" s="153">
        <v>-138250</v>
      </c>
      <c r="CV24" s="147">
        <v>-279725</v>
      </c>
      <c r="CW24" s="148">
        <v>-237810</v>
      </c>
      <c r="CX24" s="149">
        <f>CP24+CT24</f>
        <v>-6657723</v>
      </c>
      <c r="CY24" s="160">
        <f>CQ24+CU24</f>
        <v>-4283949</v>
      </c>
      <c r="CZ24" s="160">
        <f>CR24+CV24</f>
        <v>-12610133</v>
      </c>
      <c r="DA24" s="162">
        <f>CS24+CW24</f>
        <v>-8421496</v>
      </c>
    </row>
    <row r="25" spans="1:105" s="116" customFormat="1" ht="13.5" thickBot="1">
      <c r="A25" s="151" t="s">
        <v>32</v>
      </c>
      <c r="B25" s="157"/>
      <c r="C25" s="117"/>
      <c r="D25" s="117"/>
      <c r="E25" s="118"/>
      <c r="F25" s="158"/>
      <c r="G25" s="120"/>
      <c r="H25" s="120"/>
      <c r="I25" s="121"/>
      <c r="J25" s="159"/>
      <c r="K25" s="124"/>
      <c r="L25" s="124"/>
      <c r="M25" s="125"/>
      <c r="N25" s="159"/>
      <c r="O25" s="124"/>
      <c r="P25" s="124"/>
      <c r="Q25" s="125"/>
      <c r="R25" s="159"/>
      <c r="S25" s="124"/>
      <c r="T25" s="124"/>
      <c r="U25" s="125"/>
      <c r="V25" s="159"/>
      <c r="W25" s="124"/>
      <c r="X25" s="124"/>
      <c r="Y25" s="125"/>
      <c r="Z25" s="159"/>
      <c r="AA25" s="124"/>
      <c r="AB25" s="159"/>
      <c r="AC25" s="992"/>
      <c r="AD25" s="158"/>
      <c r="AE25" s="120"/>
      <c r="AF25" s="120"/>
      <c r="AG25" s="121"/>
      <c r="AH25" s="119"/>
      <c r="AI25" s="120"/>
      <c r="AJ25" s="120"/>
      <c r="AK25" s="121"/>
      <c r="AL25" s="119"/>
      <c r="AM25" s="120"/>
      <c r="AN25" s="120"/>
      <c r="AO25" s="121"/>
      <c r="AP25" s="123"/>
      <c r="AQ25" s="124"/>
      <c r="AR25" s="124"/>
      <c r="AS25" s="125"/>
      <c r="AT25" s="119"/>
      <c r="AU25" s="120"/>
      <c r="AV25" s="120"/>
      <c r="AW25" s="121"/>
      <c r="AX25" s="126"/>
      <c r="AZ25" s="127"/>
      <c r="BA25" s="128"/>
      <c r="BB25" s="119"/>
      <c r="BC25" s="120"/>
      <c r="BD25" s="120"/>
      <c r="BE25" s="121"/>
      <c r="BF25" s="119"/>
      <c r="BG25" s="120"/>
      <c r="BH25" s="120"/>
      <c r="BI25" s="121"/>
      <c r="BJ25" s="119"/>
      <c r="BK25" s="120"/>
      <c r="BL25" s="120"/>
      <c r="BM25" s="121"/>
      <c r="BN25" s="119"/>
      <c r="BO25" s="120"/>
      <c r="BP25" s="120"/>
      <c r="BQ25" s="120"/>
      <c r="BR25" s="119"/>
      <c r="BS25" s="120"/>
      <c r="BT25" s="120"/>
      <c r="BU25" s="121"/>
      <c r="BV25" s="129"/>
      <c r="BW25" s="120"/>
      <c r="BX25" s="120"/>
      <c r="BY25" s="120"/>
      <c r="BZ25" s="123"/>
      <c r="CA25" s="124"/>
      <c r="CB25" s="261"/>
      <c r="CC25" s="262"/>
      <c r="CD25" s="255"/>
      <c r="CE25" s="145"/>
      <c r="CF25" s="145"/>
      <c r="CG25" s="994"/>
      <c r="CH25" s="146"/>
      <c r="CI25" s="147"/>
      <c r="CJ25" s="147"/>
      <c r="CK25" s="148"/>
      <c r="CL25" s="123"/>
      <c r="CM25" s="124"/>
      <c r="CN25" s="124"/>
      <c r="CO25" s="125"/>
      <c r="CP25" s="149"/>
      <c r="CQ25" s="160"/>
      <c r="CR25" s="160">
        <f t="shared" si="1"/>
        <v>0</v>
      </c>
      <c r="CS25" s="162"/>
      <c r="CT25" s="146"/>
      <c r="CU25" s="147"/>
      <c r="CV25" s="147"/>
      <c r="CW25" s="148"/>
      <c r="CX25" s="149"/>
      <c r="CY25" s="160"/>
      <c r="CZ25" s="160"/>
      <c r="DA25" s="162"/>
    </row>
    <row r="26" spans="1:105" s="116" customFormat="1" ht="13.5" thickBot="1">
      <c r="A26" s="151" t="s">
        <v>49</v>
      </c>
      <c r="B26" s="157"/>
      <c r="C26" s="117"/>
      <c r="D26" s="117"/>
      <c r="E26" s="118"/>
      <c r="F26" s="158"/>
      <c r="G26" s="120"/>
      <c r="H26" s="120"/>
      <c r="I26" s="121"/>
      <c r="J26" s="159"/>
      <c r="K26" s="124"/>
      <c r="L26" s="124"/>
      <c r="M26" s="125"/>
      <c r="N26" s="159"/>
      <c r="O26" s="124"/>
      <c r="P26" s="124"/>
      <c r="Q26" s="125"/>
      <c r="R26" s="159"/>
      <c r="S26" s="124"/>
      <c r="T26" s="124"/>
      <c r="U26" s="125"/>
      <c r="V26" s="159"/>
      <c r="W26" s="124"/>
      <c r="X26" s="124"/>
      <c r="Y26" s="125"/>
      <c r="Z26" s="159"/>
      <c r="AA26" s="124"/>
      <c r="AB26" s="159"/>
      <c r="AC26" s="992"/>
      <c r="AD26" s="158"/>
      <c r="AE26" s="120"/>
      <c r="AF26" s="120"/>
      <c r="AG26" s="121"/>
      <c r="AH26" s="119"/>
      <c r="AI26" s="120"/>
      <c r="AJ26" s="120"/>
      <c r="AK26" s="121"/>
      <c r="AL26" s="119"/>
      <c r="AM26" s="120"/>
      <c r="AN26" s="120"/>
      <c r="AO26" s="121"/>
      <c r="AP26" s="123"/>
      <c r="AQ26" s="124"/>
      <c r="AR26" s="124"/>
      <c r="AS26" s="125"/>
      <c r="AT26" s="119"/>
      <c r="AU26" s="120"/>
      <c r="AV26" s="120"/>
      <c r="AW26" s="121"/>
      <c r="AX26" s="126"/>
      <c r="AZ26" s="127"/>
      <c r="BA26" s="128"/>
      <c r="BB26" s="119"/>
      <c r="BC26" s="120"/>
      <c r="BD26" s="120"/>
      <c r="BE26" s="121"/>
      <c r="BF26" s="119"/>
      <c r="BG26" s="120"/>
      <c r="BH26" s="120"/>
      <c r="BI26" s="121"/>
      <c r="BJ26" s="119"/>
      <c r="BK26" s="120"/>
      <c r="BL26" s="120"/>
      <c r="BM26" s="121"/>
      <c r="BN26" s="119"/>
      <c r="BO26" s="120"/>
      <c r="BP26" s="120"/>
      <c r="BQ26" s="120"/>
      <c r="BR26" s="119"/>
      <c r="BS26" s="120"/>
      <c r="BT26" s="120"/>
      <c r="BU26" s="121"/>
      <c r="BV26" s="129"/>
      <c r="BW26" s="120"/>
      <c r="BX26" s="120"/>
      <c r="BY26" s="120"/>
      <c r="BZ26" s="123"/>
      <c r="CA26" s="124"/>
      <c r="CB26" s="261"/>
      <c r="CC26" s="262"/>
      <c r="CD26" s="255"/>
      <c r="CE26" s="145"/>
      <c r="CF26" s="145"/>
      <c r="CG26" s="994"/>
      <c r="CH26" s="146"/>
      <c r="CI26" s="147"/>
      <c r="CJ26" s="147"/>
      <c r="CK26" s="148"/>
      <c r="CL26" s="123"/>
      <c r="CM26" s="124"/>
      <c r="CN26" s="124"/>
      <c r="CO26" s="125"/>
      <c r="CP26" s="149"/>
      <c r="CQ26" s="160"/>
      <c r="CR26" s="160">
        <f t="shared" si="1"/>
        <v>0</v>
      </c>
      <c r="CS26" s="162"/>
      <c r="CT26" s="146"/>
      <c r="CU26" s="147"/>
      <c r="CV26" s="147"/>
      <c r="CW26" s="148"/>
      <c r="CX26" s="149"/>
      <c r="CY26" s="160"/>
      <c r="CZ26" s="160"/>
      <c r="DA26" s="162"/>
    </row>
    <row r="27" spans="1:105" s="116" customFormat="1" ht="12.75">
      <c r="A27" s="151" t="s">
        <v>50</v>
      </c>
      <c r="B27" s="157">
        <v>-1378</v>
      </c>
      <c r="C27" s="117">
        <v>-1902</v>
      </c>
      <c r="D27" s="117">
        <v>-2629</v>
      </c>
      <c r="E27" s="118">
        <v>-3877</v>
      </c>
      <c r="F27" s="158">
        <v>-728</v>
      </c>
      <c r="G27" s="120">
        <v>-1389</v>
      </c>
      <c r="H27" s="120">
        <v>-1871</v>
      </c>
      <c r="I27" s="121">
        <v>-2882</v>
      </c>
      <c r="J27" s="159"/>
      <c r="K27" s="124"/>
      <c r="L27" s="124"/>
      <c r="M27" s="125"/>
      <c r="N27" s="159">
        <v>-1158</v>
      </c>
      <c r="O27" s="124">
        <v>-2254</v>
      </c>
      <c r="P27" s="124">
        <f>-500-1427</f>
        <v>-1927</v>
      </c>
      <c r="Q27" s="125">
        <v>-2334</v>
      </c>
      <c r="R27" s="159">
        <v>-2527</v>
      </c>
      <c r="S27" s="124">
        <v>-41</v>
      </c>
      <c r="T27" s="124">
        <v>-4328</v>
      </c>
      <c r="U27" s="125">
        <v>-18230</v>
      </c>
      <c r="V27" s="159"/>
      <c r="W27" s="124"/>
      <c r="X27" s="124"/>
      <c r="Y27" s="125"/>
      <c r="Z27" s="159">
        <v>-683</v>
      </c>
      <c r="AA27" s="124"/>
      <c r="AB27" s="159">
        <v>-708</v>
      </c>
      <c r="AC27" s="992"/>
      <c r="AD27" s="158">
        <v>-4321</v>
      </c>
      <c r="AE27" s="120">
        <v>-1297</v>
      </c>
      <c r="AF27" s="120">
        <v>-7784</v>
      </c>
      <c r="AG27" s="121">
        <v>-1465</v>
      </c>
      <c r="AH27" s="119"/>
      <c r="AI27" s="120"/>
      <c r="AJ27" s="120"/>
      <c r="AK27" s="121"/>
      <c r="AL27" s="119">
        <v>-733</v>
      </c>
      <c r="AM27" s="120"/>
      <c r="AN27" s="120">
        <v>-1232</v>
      </c>
      <c r="AO27" s="121"/>
      <c r="AP27" s="123">
        <v>-28608</v>
      </c>
      <c r="AQ27" s="124"/>
      <c r="AR27" s="124">
        <v>-117720</v>
      </c>
      <c r="AS27" s="125">
        <v>-8480</v>
      </c>
      <c r="AT27" s="119">
        <v>-117748</v>
      </c>
      <c r="AU27" s="120">
        <v>-60481</v>
      </c>
      <c r="AV27" s="120">
        <v>-233815</v>
      </c>
      <c r="AW27" s="121">
        <v>-179284</v>
      </c>
      <c r="AX27" s="126"/>
      <c r="AZ27" s="127"/>
      <c r="BA27" s="128"/>
      <c r="BB27" s="119">
        <v>-1662</v>
      </c>
      <c r="BC27" s="120">
        <v>-2584</v>
      </c>
      <c r="BD27" s="120">
        <v>-3640</v>
      </c>
      <c r="BE27" s="121">
        <v>-4572</v>
      </c>
      <c r="BF27" s="119"/>
      <c r="BG27" s="120"/>
      <c r="BH27" s="120"/>
      <c r="BI27" s="121"/>
      <c r="BJ27" s="119">
        <v>-24063</v>
      </c>
      <c r="BK27" s="120">
        <v>-9933</v>
      </c>
      <c r="BL27" s="120">
        <v>-32610</v>
      </c>
      <c r="BM27" s="121">
        <v>-18048</v>
      </c>
      <c r="BN27" s="119">
        <v>-5873</v>
      </c>
      <c r="BO27" s="120">
        <v>-5035</v>
      </c>
      <c r="BP27" s="120">
        <v>-8583</v>
      </c>
      <c r="BQ27" s="120">
        <v>-7847</v>
      </c>
      <c r="BR27" s="119">
        <v>-388</v>
      </c>
      <c r="BS27" s="120">
        <v>-84</v>
      </c>
      <c r="BT27" s="120">
        <v>-663</v>
      </c>
      <c r="BU27" s="121">
        <v>-84</v>
      </c>
      <c r="BV27" s="129"/>
      <c r="BW27" s="120"/>
      <c r="BX27" s="120"/>
      <c r="BY27" s="120"/>
      <c r="BZ27" s="263">
        <v>-330</v>
      </c>
      <c r="CA27" s="257">
        <v>-455</v>
      </c>
      <c r="CB27" s="261">
        <v>-426</v>
      </c>
      <c r="CC27" s="262">
        <v>-688</v>
      </c>
      <c r="CD27" s="255"/>
      <c r="CE27" s="145"/>
      <c r="CF27" s="145"/>
      <c r="CG27" s="994"/>
      <c r="CH27" s="146">
        <v>-196</v>
      </c>
      <c r="CI27" s="147">
        <v>-365</v>
      </c>
      <c r="CJ27" s="147">
        <v>-13198</v>
      </c>
      <c r="CK27" s="148">
        <v>-7858</v>
      </c>
      <c r="CL27" s="123"/>
      <c r="CM27" s="124"/>
      <c r="CN27" s="124"/>
      <c r="CO27" s="125"/>
      <c r="CP27" s="149">
        <f aca="true" t="shared" si="9" ref="CP27:CS28">SUM(B27+F27+J27+N27+R27+V27+Z27+AD27+AH27+AL27+AP27+AT27+AX27+BB27+BF27+BJ27+BN27+BR27+BV27+BZ27+CD27+CH27+CL27)</f>
        <v>-190396</v>
      </c>
      <c r="CQ27" s="160">
        <f>SUM(C27+G27+K27+O27+S27+W27+AA27+AE27+AI27+AM27+AQ27+AU27+AZ27+BC27+BG27+BK27+BO27+BS27+BW27+CA27+CE27+CI27+CM27)</f>
        <v>-85820</v>
      </c>
      <c r="CR27" s="160">
        <f t="shared" si="1"/>
        <v>-431134</v>
      </c>
      <c r="CS27" s="162">
        <f t="shared" si="9"/>
        <v>-255649</v>
      </c>
      <c r="CT27" s="146">
        <v>-57800</v>
      </c>
      <c r="CU27" s="147">
        <v>-33100</v>
      </c>
      <c r="CV27" s="147">
        <v>-100215</v>
      </c>
      <c r="CW27" s="148">
        <v>-49600</v>
      </c>
      <c r="CX27" s="149">
        <f aca="true" t="shared" si="10" ref="CX27:DA28">CP27+CT27</f>
        <v>-248196</v>
      </c>
      <c r="CY27" s="160">
        <f t="shared" si="10"/>
        <v>-118920</v>
      </c>
      <c r="CZ27" s="160">
        <f t="shared" si="10"/>
        <v>-531349</v>
      </c>
      <c r="DA27" s="162">
        <f t="shared" si="10"/>
        <v>-305249</v>
      </c>
    </row>
    <row r="28" spans="1:105" s="116" customFormat="1" ht="12.75">
      <c r="A28" s="151" t="s">
        <v>51</v>
      </c>
      <c r="B28" s="157"/>
      <c r="C28" s="117"/>
      <c r="D28" s="117"/>
      <c r="E28" s="118"/>
      <c r="F28" s="158">
        <v>-3632</v>
      </c>
      <c r="G28" s="120">
        <v>-16352</v>
      </c>
      <c r="H28" s="120">
        <v>-22135</v>
      </c>
      <c r="I28" s="121">
        <v>-16352</v>
      </c>
      <c r="J28" s="159"/>
      <c r="K28" s="124"/>
      <c r="L28" s="124"/>
      <c r="M28" s="125"/>
      <c r="N28" s="159">
        <v>-782</v>
      </c>
      <c r="O28" s="124">
        <v>-2264</v>
      </c>
      <c r="P28" s="124">
        <v>-6924</v>
      </c>
      <c r="Q28" s="125">
        <v>-2325</v>
      </c>
      <c r="R28" s="159"/>
      <c r="S28" s="124">
        <v>-3971</v>
      </c>
      <c r="T28" s="124"/>
      <c r="U28" s="125">
        <v>-850</v>
      </c>
      <c r="V28" s="159"/>
      <c r="W28" s="124"/>
      <c r="X28" s="124"/>
      <c r="Y28" s="125"/>
      <c r="Z28" s="159"/>
      <c r="AA28" s="124"/>
      <c r="AB28" s="159"/>
      <c r="AC28" s="992"/>
      <c r="AD28" s="158"/>
      <c r="AE28" s="120"/>
      <c r="AF28" s="120"/>
      <c r="AG28" s="121"/>
      <c r="AH28" s="119"/>
      <c r="AI28" s="120"/>
      <c r="AJ28" s="120"/>
      <c r="AK28" s="121"/>
      <c r="AL28" s="119"/>
      <c r="AM28" s="120"/>
      <c r="AN28" s="120"/>
      <c r="AO28" s="121"/>
      <c r="AP28" s="123"/>
      <c r="AQ28" s="124"/>
      <c r="AR28" s="124"/>
      <c r="AS28" s="125"/>
      <c r="AT28" s="119"/>
      <c r="AU28" s="120"/>
      <c r="AV28" s="120"/>
      <c r="AW28" s="121"/>
      <c r="AX28" s="126"/>
      <c r="AY28" s="116">
        <v>-20</v>
      </c>
      <c r="AZ28" s="127">
        <v>-9</v>
      </c>
      <c r="BA28" s="128">
        <v>-135</v>
      </c>
      <c r="BB28" s="119"/>
      <c r="BC28" s="120"/>
      <c r="BD28" s="120"/>
      <c r="BE28" s="121"/>
      <c r="BF28" s="119">
        <v>-331</v>
      </c>
      <c r="BG28" s="120"/>
      <c r="BH28" s="120">
        <v>-981</v>
      </c>
      <c r="BI28" s="121"/>
      <c r="BJ28" s="119"/>
      <c r="BK28" s="120"/>
      <c r="BL28" s="120"/>
      <c r="BM28" s="121"/>
      <c r="BN28" s="119"/>
      <c r="BO28" s="120"/>
      <c r="BP28" s="120"/>
      <c r="BQ28" s="120"/>
      <c r="BR28" s="119"/>
      <c r="BS28" s="120"/>
      <c r="BT28" s="120"/>
      <c r="BU28" s="121"/>
      <c r="BV28" s="129"/>
      <c r="BW28" s="120"/>
      <c r="BX28" s="120"/>
      <c r="BY28" s="120"/>
      <c r="BZ28" s="263"/>
      <c r="CA28" s="257"/>
      <c r="CB28" s="257"/>
      <c r="CC28" s="264"/>
      <c r="CD28" s="255"/>
      <c r="CE28" s="145"/>
      <c r="CF28" s="145"/>
      <c r="CG28" s="994"/>
      <c r="CH28" s="146"/>
      <c r="CI28" s="147"/>
      <c r="CJ28" s="147"/>
      <c r="CK28" s="148"/>
      <c r="CL28" s="123"/>
      <c r="CM28" s="124"/>
      <c r="CN28" s="124"/>
      <c r="CO28" s="125"/>
      <c r="CP28" s="149">
        <f t="shared" si="9"/>
        <v>-4745</v>
      </c>
      <c r="CQ28" s="160">
        <f>SUM(C28+G28+K28+O28+S28+W28+AA28+AE28+AI28+AM28+AQ28+AU28+AZ28+BC28+BG28+BK28+BO28+BS28+BW28+CA28+CE28+CI28+CM28)</f>
        <v>-22596</v>
      </c>
      <c r="CR28" s="160">
        <f t="shared" si="1"/>
        <v>-30175</v>
      </c>
      <c r="CS28" s="162">
        <f t="shared" si="9"/>
        <v>-19662</v>
      </c>
      <c r="CT28" s="146"/>
      <c r="CU28" s="147"/>
      <c r="CV28" s="147"/>
      <c r="CW28" s="148"/>
      <c r="CX28" s="149">
        <f t="shared" si="10"/>
        <v>-4745</v>
      </c>
      <c r="CY28" s="160">
        <f t="shared" si="10"/>
        <v>-22596</v>
      </c>
      <c r="CZ28" s="160">
        <f t="shared" si="10"/>
        <v>-30175</v>
      </c>
      <c r="DA28" s="162">
        <f t="shared" si="10"/>
        <v>-19662</v>
      </c>
    </row>
    <row r="29" spans="1:105" s="116" customFormat="1" ht="12.75">
      <c r="A29" s="151" t="s">
        <v>52</v>
      </c>
      <c r="B29" s="165"/>
      <c r="C29" s="166"/>
      <c r="D29" s="117"/>
      <c r="E29" s="118"/>
      <c r="F29" s="167"/>
      <c r="G29" s="136"/>
      <c r="H29" s="120"/>
      <c r="I29" s="121"/>
      <c r="J29" s="160"/>
      <c r="K29" s="153"/>
      <c r="L29" s="124"/>
      <c r="M29" s="125"/>
      <c r="N29" s="160"/>
      <c r="O29" s="153"/>
      <c r="P29" s="124"/>
      <c r="Q29" s="125"/>
      <c r="R29" s="160"/>
      <c r="S29" s="153"/>
      <c r="T29" s="124"/>
      <c r="U29" s="125"/>
      <c r="V29" s="160"/>
      <c r="W29" s="153"/>
      <c r="X29" s="124"/>
      <c r="Y29" s="125"/>
      <c r="Z29" s="160"/>
      <c r="AA29" s="153"/>
      <c r="AB29" s="159"/>
      <c r="AC29" s="992"/>
      <c r="AD29" s="167"/>
      <c r="AE29" s="136"/>
      <c r="AF29" s="120"/>
      <c r="AG29" s="121"/>
      <c r="AH29" s="132"/>
      <c r="AI29" s="136"/>
      <c r="AJ29" s="120"/>
      <c r="AK29" s="121"/>
      <c r="AL29" s="132"/>
      <c r="AM29" s="136"/>
      <c r="AN29" s="120"/>
      <c r="AO29" s="121"/>
      <c r="AP29" s="149"/>
      <c r="AQ29" s="153"/>
      <c r="AR29" s="124"/>
      <c r="AS29" s="125"/>
      <c r="AT29" s="132"/>
      <c r="AU29" s="136"/>
      <c r="AV29" s="120"/>
      <c r="AW29" s="121"/>
      <c r="AX29" s="126"/>
      <c r="AY29" s="127"/>
      <c r="AZ29" s="127"/>
      <c r="BA29" s="128"/>
      <c r="BB29" s="132"/>
      <c r="BC29" s="136"/>
      <c r="BD29" s="120"/>
      <c r="BE29" s="121"/>
      <c r="BF29" s="168"/>
      <c r="BG29" s="169"/>
      <c r="BH29" s="120"/>
      <c r="BI29" s="121"/>
      <c r="BJ29" s="132"/>
      <c r="BK29" s="136"/>
      <c r="BL29" s="120"/>
      <c r="BM29" s="121"/>
      <c r="BN29" s="132"/>
      <c r="BO29" s="136"/>
      <c r="BP29" s="120"/>
      <c r="BQ29" s="120"/>
      <c r="BR29" s="132"/>
      <c r="BS29" s="136"/>
      <c r="BT29" s="120"/>
      <c r="BU29" s="121"/>
      <c r="BV29" s="129"/>
      <c r="BW29" s="120"/>
      <c r="BX29" s="120"/>
      <c r="BY29" s="120"/>
      <c r="BZ29" s="123"/>
      <c r="CA29" s="124"/>
      <c r="CB29" s="124"/>
      <c r="CC29" s="125"/>
      <c r="CD29" s="255"/>
      <c r="CE29" s="145"/>
      <c r="CF29" s="145"/>
      <c r="CG29" s="994"/>
      <c r="CH29" s="146"/>
      <c r="CI29" s="147"/>
      <c r="CJ29" s="147"/>
      <c r="CK29" s="148"/>
      <c r="CL29" s="149"/>
      <c r="CM29" s="153"/>
      <c r="CN29" s="153"/>
      <c r="CO29" s="154"/>
      <c r="CP29" s="149"/>
      <c r="CQ29" s="160"/>
      <c r="CR29" s="160">
        <f t="shared" si="1"/>
        <v>0</v>
      </c>
      <c r="CS29" s="162"/>
      <c r="CT29" s="149"/>
      <c r="CU29" s="153"/>
      <c r="CV29" s="153"/>
      <c r="CW29" s="154"/>
      <c r="CX29" s="149"/>
      <c r="CY29" s="160"/>
      <c r="CZ29" s="160"/>
      <c r="DA29" s="162"/>
    </row>
    <row r="30" spans="1:105" s="116" customFormat="1" ht="12.75">
      <c r="A30" s="151" t="s">
        <v>31</v>
      </c>
      <c r="B30" s="157"/>
      <c r="C30" s="117"/>
      <c r="D30" s="117"/>
      <c r="E30" s="118"/>
      <c r="F30" s="158"/>
      <c r="G30" s="120"/>
      <c r="H30" s="120"/>
      <c r="I30" s="121"/>
      <c r="J30" s="159"/>
      <c r="K30" s="124"/>
      <c r="L30" s="124"/>
      <c r="M30" s="125"/>
      <c r="N30" s="159"/>
      <c r="O30" s="124"/>
      <c r="P30" s="124"/>
      <c r="Q30" s="125"/>
      <c r="R30" s="159"/>
      <c r="S30" s="124"/>
      <c r="T30" s="124"/>
      <c r="U30" s="125"/>
      <c r="V30" s="159"/>
      <c r="W30" s="124"/>
      <c r="X30" s="124"/>
      <c r="Y30" s="125"/>
      <c r="Z30" s="159"/>
      <c r="AA30" s="124"/>
      <c r="AB30" s="159"/>
      <c r="AC30" s="992"/>
      <c r="AD30" s="158"/>
      <c r="AE30" s="120"/>
      <c r="AF30" s="120"/>
      <c r="AG30" s="121"/>
      <c r="AH30" s="119"/>
      <c r="AI30" s="120"/>
      <c r="AJ30" s="120"/>
      <c r="AK30" s="121"/>
      <c r="AL30" s="119"/>
      <c r="AM30" s="120"/>
      <c r="AN30" s="120"/>
      <c r="AO30" s="121"/>
      <c r="AP30" s="123"/>
      <c r="AQ30" s="124"/>
      <c r="AR30" s="124"/>
      <c r="AS30" s="125"/>
      <c r="AT30" s="119"/>
      <c r="AU30" s="120"/>
      <c r="AV30" s="120"/>
      <c r="AW30" s="121"/>
      <c r="AX30" s="126"/>
      <c r="AY30" s="127"/>
      <c r="AZ30" s="127"/>
      <c r="BA30" s="128"/>
      <c r="BB30" s="119"/>
      <c r="BC30" s="120"/>
      <c r="BD30" s="120"/>
      <c r="BE30" s="121"/>
      <c r="BF30" s="119"/>
      <c r="BG30" s="120"/>
      <c r="BH30" s="120"/>
      <c r="BI30" s="121"/>
      <c r="BJ30" s="119"/>
      <c r="BK30" s="120"/>
      <c r="BL30" s="120"/>
      <c r="BM30" s="121"/>
      <c r="BN30" s="119"/>
      <c r="BO30" s="120"/>
      <c r="BP30" s="120"/>
      <c r="BQ30" s="120"/>
      <c r="BR30" s="119"/>
      <c r="BS30" s="120"/>
      <c r="BT30" s="120"/>
      <c r="BU30" s="121"/>
      <c r="BV30" s="129"/>
      <c r="BW30" s="120"/>
      <c r="BX30" s="120"/>
      <c r="BY30" s="120"/>
      <c r="BZ30" s="123"/>
      <c r="CA30" s="124"/>
      <c r="CB30" s="124"/>
      <c r="CC30" s="125"/>
      <c r="CD30" s="255"/>
      <c r="CE30" s="145"/>
      <c r="CF30" s="145"/>
      <c r="CG30" s="994"/>
      <c r="CH30" s="146"/>
      <c r="CI30" s="147"/>
      <c r="CJ30" s="147"/>
      <c r="CK30" s="148"/>
      <c r="CL30" s="123"/>
      <c r="CM30" s="124"/>
      <c r="CN30" s="124"/>
      <c r="CO30" s="125"/>
      <c r="CP30" s="149">
        <f>SUM(B30+F30+J30+N30+R30+V30+Z30+AD30+AH30+AL30+AP30+AT30+AX30+BB30+BF30+BJ30+BN30+BR30+BV30+BZ30+CD30+CH30+CL30)</f>
        <v>0</v>
      </c>
      <c r="CQ30" s="160">
        <f>SUM(C30+G30+K30+O30+S30+W30+AA30+AE30+AI30+AM30+AQ30+AU30+AY30+BC30+BG30+BK30+BO30+BS30+BW30+CA30+CE30+CI30+CM30)</f>
        <v>0</v>
      </c>
      <c r="CR30" s="160">
        <f t="shared" si="1"/>
        <v>0</v>
      </c>
      <c r="CS30" s="162">
        <f>SUM(E30+I30+M30+Q30+U30+Y30+AC30+AG30+AK30+AO30+AS30+AW30+BA30+BE30+BI30+BM30+BQ30+BU30+BY30+CC30+CG30+CK30+CO30)</f>
        <v>0</v>
      </c>
      <c r="CT30" s="146"/>
      <c r="CU30" s="147"/>
      <c r="CV30" s="147"/>
      <c r="CW30" s="148"/>
      <c r="CX30" s="149">
        <f>CP30+CT30</f>
        <v>0</v>
      </c>
      <c r="CY30" s="160">
        <f>CQ30+CU30</f>
        <v>0</v>
      </c>
      <c r="CZ30" s="160">
        <f>CR30+CV30</f>
        <v>0</v>
      </c>
      <c r="DA30" s="162">
        <f>CS30+CW30</f>
        <v>0</v>
      </c>
    </row>
    <row r="31" spans="1:105" s="116" customFormat="1" ht="12.75">
      <c r="A31" s="151" t="s">
        <v>32</v>
      </c>
      <c r="B31" s="157"/>
      <c r="C31" s="117"/>
      <c r="D31" s="117"/>
      <c r="E31" s="118"/>
      <c r="F31" s="158"/>
      <c r="G31" s="120"/>
      <c r="H31" s="120"/>
      <c r="I31" s="121"/>
      <c r="J31" s="159"/>
      <c r="K31" s="124"/>
      <c r="L31" s="124"/>
      <c r="M31" s="125"/>
      <c r="N31" s="159"/>
      <c r="O31" s="124"/>
      <c r="P31" s="124"/>
      <c r="Q31" s="125"/>
      <c r="R31" s="159"/>
      <c r="S31" s="124"/>
      <c r="T31" s="124"/>
      <c r="U31" s="125"/>
      <c r="V31" s="159"/>
      <c r="W31" s="124"/>
      <c r="X31" s="124"/>
      <c r="Y31" s="125"/>
      <c r="Z31" s="159"/>
      <c r="AA31" s="124"/>
      <c r="AB31" s="159"/>
      <c r="AC31" s="992"/>
      <c r="AD31" s="158"/>
      <c r="AE31" s="120"/>
      <c r="AF31" s="120"/>
      <c r="AG31" s="121"/>
      <c r="AH31" s="119"/>
      <c r="AI31" s="120"/>
      <c r="AJ31" s="120"/>
      <c r="AK31" s="121"/>
      <c r="AL31" s="119"/>
      <c r="AM31" s="120"/>
      <c r="AN31" s="120"/>
      <c r="AO31" s="121"/>
      <c r="AP31" s="123"/>
      <c r="AQ31" s="124"/>
      <c r="AR31" s="124"/>
      <c r="AS31" s="125"/>
      <c r="AT31" s="119"/>
      <c r="AU31" s="120"/>
      <c r="AV31" s="120"/>
      <c r="AW31" s="121"/>
      <c r="AX31" s="126"/>
      <c r="AY31" s="127"/>
      <c r="AZ31" s="127"/>
      <c r="BA31" s="128"/>
      <c r="BB31" s="119"/>
      <c r="BC31" s="120"/>
      <c r="BD31" s="120"/>
      <c r="BE31" s="121"/>
      <c r="BF31" s="119"/>
      <c r="BG31" s="120"/>
      <c r="BH31" s="120"/>
      <c r="BI31" s="121"/>
      <c r="BJ31" s="119"/>
      <c r="BK31" s="120"/>
      <c r="BL31" s="120"/>
      <c r="BM31" s="121"/>
      <c r="BN31" s="119"/>
      <c r="BO31" s="120"/>
      <c r="BP31" s="120"/>
      <c r="BQ31" s="120"/>
      <c r="BR31" s="119"/>
      <c r="BS31" s="120"/>
      <c r="BT31" s="120"/>
      <c r="BU31" s="121"/>
      <c r="BV31" s="129"/>
      <c r="BW31" s="120"/>
      <c r="BX31" s="120"/>
      <c r="BY31" s="120"/>
      <c r="BZ31" s="123"/>
      <c r="CA31" s="124"/>
      <c r="CB31" s="124"/>
      <c r="CC31" s="125"/>
      <c r="CD31" s="255"/>
      <c r="CE31" s="145"/>
      <c r="CF31" s="145"/>
      <c r="CG31" s="994"/>
      <c r="CH31" s="146"/>
      <c r="CI31" s="147"/>
      <c r="CJ31" s="147"/>
      <c r="CK31" s="148"/>
      <c r="CL31" s="123"/>
      <c r="CM31" s="124"/>
      <c r="CN31" s="124"/>
      <c r="CO31" s="125"/>
      <c r="CP31" s="149"/>
      <c r="CQ31" s="160"/>
      <c r="CR31" s="160">
        <f t="shared" si="1"/>
        <v>0</v>
      </c>
      <c r="CS31" s="162"/>
      <c r="CT31" s="146"/>
      <c r="CU31" s="147"/>
      <c r="CV31" s="147"/>
      <c r="CW31" s="148"/>
      <c r="CX31" s="149"/>
      <c r="CY31" s="160"/>
      <c r="CZ31" s="160"/>
      <c r="DA31" s="162"/>
    </row>
    <row r="32" spans="1:105" s="116" customFormat="1" ht="12.75">
      <c r="A32" s="151" t="s">
        <v>49</v>
      </c>
      <c r="B32" s="157"/>
      <c r="C32" s="117"/>
      <c r="D32" s="117"/>
      <c r="E32" s="118"/>
      <c r="F32" s="158"/>
      <c r="G32" s="120"/>
      <c r="H32" s="120"/>
      <c r="I32" s="121"/>
      <c r="J32" s="159"/>
      <c r="K32" s="124"/>
      <c r="L32" s="124"/>
      <c r="M32" s="125"/>
      <c r="N32" s="159"/>
      <c r="O32" s="124"/>
      <c r="P32" s="124"/>
      <c r="Q32" s="125"/>
      <c r="R32" s="159"/>
      <c r="S32" s="124"/>
      <c r="T32" s="124"/>
      <c r="U32" s="125"/>
      <c r="V32" s="159"/>
      <c r="W32" s="124"/>
      <c r="X32" s="124"/>
      <c r="Y32" s="125"/>
      <c r="Z32" s="159"/>
      <c r="AA32" s="124"/>
      <c r="AB32" s="159"/>
      <c r="AC32" s="992"/>
      <c r="AD32" s="158"/>
      <c r="AE32" s="120"/>
      <c r="AF32" s="120"/>
      <c r="AG32" s="121"/>
      <c r="AH32" s="119"/>
      <c r="AI32" s="120"/>
      <c r="AJ32" s="120"/>
      <c r="AK32" s="121"/>
      <c r="AL32" s="119"/>
      <c r="AM32" s="120"/>
      <c r="AN32" s="120"/>
      <c r="AO32" s="121"/>
      <c r="AP32" s="123"/>
      <c r="AQ32" s="124"/>
      <c r="AR32" s="124"/>
      <c r="AS32" s="125"/>
      <c r="AT32" s="119"/>
      <c r="AU32" s="120"/>
      <c r="AV32" s="120"/>
      <c r="AW32" s="121"/>
      <c r="AX32" s="126"/>
      <c r="AY32" s="127"/>
      <c r="AZ32" s="127"/>
      <c r="BA32" s="128"/>
      <c r="BB32" s="119"/>
      <c r="BC32" s="120"/>
      <c r="BD32" s="120"/>
      <c r="BE32" s="121"/>
      <c r="BF32" s="119"/>
      <c r="BG32" s="120"/>
      <c r="BH32" s="120"/>
      <c r="BI32" s="121"/>
      <c r="BJ32" s="119"/>
      <c r="BK32" s="120"/>
      <c r="BL32" s="120"/>
      <c r="BM32" s="121"/>
      <c r="BN32" s="119"/>
      <c r="BO32" s="120"/>
      <c r="BP32" s="120"/>
      <c r="BQ32" s="120"/>
      <c r="BR32" s="119"/>
      <c r="BS32" s="120"/>
      <c r="BT32" s="120"/>
      <c r="BU32" s="121"/>
      <c r="BV32" s="129"/>
      <c r="BW32" s="120"/>
      <c r="BX32" s="120"/>
      <c r="BY32" s="120"/>
      <c r="BZ32" s="123"/>
      <c r="CA32" s="124"/>
      <c r="CB32" s="124"/>
      <c r="CC32" s="125"/>
      <c r="CD32" s="255"/>
      <c r="CE32" s="145"/>
      <c r="CF32" s="145"/>
      <c r="CG32" s="994"/>
      <c r="CH32" s="146"/>
      <c r="CI32" s="147"/>
      <c r="CJ32" s="147"/>
      <c r="CK32" s="148"/>
      <c r="CL32" s="123"/>
      <c r="CM32" s="124"/>
      <c r="CN32" s="124"/>
      <c r="CO32" s="125"/>
      <c r="CP32" s="149"/>
      <c r="CQ32" s="160"/>
      <c r="CR32" s="160"/>
      <c r="CS32" s="162"/>
      <c r="CT32" s="146"/>
      <c r="CU32" s="147"/>
      <c r="CV32" s="147"/>
      <c r="CW32" s="148"/>
      <c r="CX32" s="149"/>
      <c r="CY32" s="160"/>
      <c r="CZ32" s="160"/>
      <c r="DA32" s="162"/>
    </row>
    <row r="33" spans="1:105" s="116" customFormat="1" ht="13.5" thickBot="1">
      <c r="A33" s="205" t="s">
        <v>53</v>
      </c>
      <c r="B33" s="170"/>
      <c r="C33" s="171"/>
      <c r="D33" s="117"/>
      <c r="E33" s="118"/>
      <c r="F33" s="172"/>
      <c r="G33" s="173"/>
      <c r="H33" s="120"/>
      <c r="I33" s="121"/>
      <c r="J33" s="175"/>
      <c r="K33" s="176"/>
      <c r="L33" s="124"/>
      <c r="M33" s="125"/>
      <c r="N33" s="175"/>
      <c r="O33" s="176"/>
      <c r="P33" s="124"/>
      <c r="Q33" s="125"/>
      <c r="R33" s="175"/>
      <c r="S33" s="176"/>
      <c r="T33" s="124"/>
      <c r="U33" s="125"/>
      <c r="V33" s="175"/>
      <c r="W33" s="176"/>
      <c r="X33" s="124"/>
      <c r="Y33" s="125"/>
      <c r="Z33" s="175"/>
      <c r="AA33" s="176"/>
      <c r="AB33" s="159"/>
      <c r="AC33" s="992"/>
      <c r="AD33" s="172"/>
      <c r="AE33" s="173"/>
      <c r="AF33" s="120"/>
      <c r="AG33" s="121"/>
      <c r="AH33" s="177"/>
      <c r="AI33" s="173"/>
      <c r="AJ33" s="120"/>
      <c r="AK33" s="121"/>
      <c r="AL33" s="177"/>
      <c r="AM33" s="173"/>
      <c r="AN33" s="120"/>
      <c r="AO33" s="121"/>
      <c r="AP33" s="178"/>
      <c r="AQ33" s="176"/>
      <c r="AR33" s="124"/>
      <c r="AS33" s="125"/>
      <c r="AT33" s="177"/>
      <c r="AU33" s="173"/>
      <c r="AV33" s="120"/>
      <c r="AW33" s="121"/>
      <c r="AX33" s="180"/>
      <c r="AY33" s="181"/>
      <c r="AZ33" s="127"/>
      <c r="BA33" s="128"/>
      <c r="BB33" s="177"/>
      <c r="BC33" s="173"/>
      <c r="BD33" s="120"/>
      <c r="BE33" s="121"/>
      <c r="BF33" s="177"/>
      <c r="BG33" s="173"/>
      <c r="BH33" s="120"/>
      <c r="BI33" s="121"/>
      <c r="BJ33" s="177"/>
      <c r="BK33" s="173"/>
      <c r="BL33" s="120"/>
      <c r="BM33" s="121"/>
      <c r="BN33" s="177"/>
      <c r="BO33" s="173"/>
      <c r="BP33" s="120"/>
      <c r="BQ33" s="120"/>
      <c r="BR33" s="177"/>
      <c r="BS33" s="173"/>
      <c r="BT33" s="120"/>
      <c r="BU33" s="121"/>
      <c r="BV33" s="182"/>
      <c r="BW33" s="173"/>
      <c r="BX33" s="120"/>
      <c r="BY33" s="120"/>
      <c r="BZ33" s="265"/>
      <c r="CA33" s="266"/>
      <c r="CB33" s="266"/>
      <c r="CC33" s="267"/>
      <c r="CD33" s="256"/>
      <c r="CE33" s="183"/>
      <c r="CF33" s="183"/>
      <c r="CG33" s="995"/>
      <c r="CH33" s="185"/>
      <c r="CI33" s="186"/>
      <c r="CJ33" s="186"/>
      <c r="CK33" s="425"/>
      <c r="CL33" s="178"/>
      <c r="CM33" s="176"/>
      <c r="CN33" s="176"/>
      <c r="CO33" s="174"/>
      <c r="CP33" s="188"/>
      <c r="CQ33" s="189"/>
      <c r="CR33" s="189"/>
      <c r="CS33" s="191"/>
      <c r="CT33" s="185"/>
      <c r="CU33" s="186"/>
      <c r="CV33" s="186"/>
      <c r="CW33" s="425"/>
      <c r="CX33" s="188"/>
      <c r="CY33" s="189"/>
      <c r="CZ33" s="189"/>
      <c r="DA33" s="191"/>
    </row>
    <row r="34" spans="1:105" s="592" customFormat="1" ht="13.5" thickBot="1">
      <c r="A34" s="638" t="s">
        <v>54</v>
      </c>
      <c r="B34" s="644">
        <f>SUM(B6:B33)</f>
        <v>13554255</v>
      </c>
      <c r="C34" s="644">
        <f aca="true" t="shared" si="11" ref="C34:BN34">SUM(C6:C33)</f>
        <v>13995604</v>
      </c>
      <c r="D34" s="644">
        <f t="shared" si="11"/>
        <v>27423934</v>
      </c>
      <c r="E34" s="644">
        <f t="shared" si="11"/>
        <v>25818221</v>
      </c>
      <c r="F34" s="644">
        <f t="shared" si="11"/>
        <v>521909</v>
      </c>
      <c r="G34" s="644">
        <f t="shared" si="11"/>
        <v>574712</v>
      </c>
      <c r="H34" s="644">
        <f t="shared" si="11"/>
        <v>1241858</v>
      </c>
      <c r="I34" s="644">
        <f t="shared" si="11"/>
        <v>1328386</v>
      </c>
      <c r="J34" s="644">
        <f t="shared" si="11"/>
        <v>2381043</v>
      </c>
      <c r="K34" s="644">
        <f t="shared" si="11"/>
        <v>3002997</v>
      </c>
      <c r="L34" s="644">
        <f t="shared" si="11"/>
        <v>4811103</v>
      </c>
      <c r="M34" s="644">
        <f t="shared" si="11"/>
        <v>5483737</v>
      </c>
      <c r="N34" s="644">
        <f t="shared" si="11"/>
        <v>14359650</v>
      </c>
      <c r="O34" s="644">
        <f t="shared" si="11"/>
        <v>13539726</v>
      </c>
      <c r="P34" s="644">
        <f t="shared" si="11"/>
        <v>27405019</v>
      </c>
      <c r="Q34" s="644">
        <f t="shared" si="11"/>
        <v>25256898</v>
      </c>
      <c r="R34" s="644">
        <f t="shared" si="11"/>
        <v>875032</v>
      </c>
      <c r="S34" s="644">
        <f t="shared" si="11"/>
        <v>1181780</v>
      </c>
      <c r="T34" s="644">
        <f t="shared" si="11"/>
        <v>1746532</v>
      </c>
      <c r="U34" s="644">
        <f t="shared" si="11"/>
        <v>2270643</v>
      </c>
      <c r="V34" s="644">
        <f t="shared" si="11"/>
        <v>5177265</v>
      </c>
      <c r="W34" s="644">
        <f t="shared" si="11"/>
        <v>4312702</v>
      </c>
      <c r="X34" s="644">
        <f t="shared" si="11"/>
        <v>8636937</v>
      </c>
      <c r="Y34" s="644">
        <f t="shared" si="11"/>
        <v>8548149</v>
      </c>
      <c r="Z34" s="644">
        <f t="shared" si="11"/>
        <v>929371</v>
      </c>
      <c r="AA34" s="644">
        <f t="shared" si="11"/>
        <v>758710</v>
      </c>
      <c r="AB34" s="644">
        <f t="shared" si="11"/>
        <v>1785067</v>
      </c>
      <c r="AC34" s="644">
        <f t="shared" si="11"/>
        <v>1505834</v>
      </c>
      <c r="AD34" s="644">
        <f t="shared" si="11"/>
        <v>197350</v>
      </c>
      <c r="AE34" s="644">
        <f t="shared" si="11"/>
        <v>144705</v>
      </c>
      <c r="AF34" s="644">
        <f t="shared" si="11"/>
        <v>348770</v>
      </c>
      <c r="AG34" s="644">
        <f t="shared" si="11"/>
        <v>286005</v>
      </c>
      <c r="AH34" s="644">
        <f t="shared" si="11"/>
        <v>0</v>
      </c>
      <c r="AI34" s="644">
        <f t="shared" si="11"/>
        <v>0</v>
      </c>
      <c r="AJ34" s="644">
        <f t="shared" si="11"/>
        <v>0</v>
      </c>
      <c r="AK34" s="644">
        <f t="shared" si="11"/>
        <v>0</v>
      </c>
      <c r="AL34" s="644">
        <f t="shared" si="11"/>
        <v>1029139</v>
      </c>
      <c r="AM34" s="644">
        <f t="shared" si="11"/>
        <v>852251</v>
      </c>
      <c r="AN34" s="644">
        <f t="shared" si="11"/>
        <v>1916257</v>
      </c>
      <c r="AO34" s="644">
        <f t="shared" si="11"/>
        <v>1605477</v>
      </c>
      <c r="AP34" s="644">
        <f t="shared" si="11"/>
        <v>40078244</v>
      </c>
      <c r="AQ34" s="644">
        <f t="shared" si="11"/>
        <v>32650603</v>
      </c>
      <c r="AR34" s="644">
        <f t="shared" si="11"/>
        <v>75229907</v>
      </c>
      <c r="AS34" s="644">
        <f t="shared" si="11"/>
        <v>61431686</v>
      </c>
      <c r="AT34" s="644">
        <f t="shared" si="11"/>
        <v>41192258</v>
      </c>
      <c r="AU34" s="644">
        <f t="shared" si="11"/>
        <v>34825764</v>
      </c>
      <c r="AV34" s="644">
        <f t="shared" si="11"/>
        <v>77472001</v>
      </c>
      <c r="AW34" s="644">
        <f t="shared" si="11"/>
        <v>64060171</v>
      </c>
      <c r="AX34" s="644">
        <f t="shared" si="11"/>
        <v>1405999</v>
      </c>
      <c r="AY34" s="644">
        <f t="shared" si="11"/>
        <v>1435876</v>
      </c>
      <c r="AZ34" s="644">
        <f>SUM(AZ6:AZ33)</f>
        <v>2419290</v>
      </c>
      <c r="BA34" s="644">
        <f t="shared" si="11"/>
        <v>2339143</v>
      </c>
      <c r="BB34" s="644">
        <f t="shared" si="11"/>
        <v>6358188</v>
      </c>
      <c r="BC34" s="644">
        <f t="shared" si="11"/>
        <v>3173375</v>
      </c>
      <c r="BD34" s="644">
        <f t="shared" si="11"/>
        <v>16862116</v>
      </c>
      <c r="BE34" s="644">
        <f t="shared" si="11"/>
        <v>6016289</v>
      </c>
      <c r="BF34" s="644">
        <f t="shared" si="11"/>
        <v>6926385</v>
      </c>
      <c r="BG34" s="644">
        <f t="shared" si="11"/>
        <v>8636913</v>
      </c>
      <c r="BH34" s="644">
        <f t="shared" si="11"/>
        <v>13509060</v>
      </c>
      <c r="BI34" s="644">
        <f t="shared" si="11"/>
        <v>15258791</v>
      </c>
      <c r="BJ34" s="644">
        <f t="shared" si="11"/>
        <v>15555827</v>
      </c>
      <c r="BK34" s="644">
        <f t="shared" si="11"/>
        <v>8559326</v>
      </c>
      <c r="BL34" s="644">
        <f t="shared" si="11"/>
        <v>32056460</v>
      </c>
      <c r="BM34" s="644">
        <f t="shared" si="11"/>
        <v>24824848</v>
      </c>
      <c r="BN34" s="644">
        <f t="shared" si="11"/>
        <v>4813079</v>
      </c>
      <c r="BO34" s="644">
        <f aca="true" t="shared" si="12" ref="BO34:CK34">SUM(BO6:BO33)</f>
        <v>4786024</v>
      </c>
      <c r="BP34" s="644">
        <f t="shared" si="12"/>
        <v>10442031</v>
      </c>
      <c r="BQ34" s="644">
        <f t="shared" si="12"/>
        <v>9377031</v>
      </c>
      <c r="BR34" s="644">
        <f t="shared" si="12"/>
        <v>6651895</v>
      </c>
      <c r="BS34" s="644">
        <f t="shared" si="12"/>
        <v>7240559</v>
      </c>
      <c r="BT34" s="644">
        <f t="shared" si="12"/>
        <v>13153793</v>
      </c>
      <c r="BU34" s="644">
        <f t="shared" si="12"/>
        <v>13938460</v>
      </c>
      <c r="BV34" s="644">
        <f t="shared" si="12"/>
        <v>0</v>
      </c>
      <c r="BW34" s="644">
        <f t="shared" si="12"/>
        <v>0</v>
      </c>
      <c r="BX34" s="644">
        <f t="shared" si="12"/>
        <v>0</v>
      </c>
      <c r="BY34" s="644">
        <f t="shared" si="12"/>
        <v>0</v>
      </c>
      <c r="BZ34" s="644">
        <f t="shared" si="12"/>
        <v>32414631</v>
      </c>
      <c r="CA34" s="644">
        <f t="shared" si="12"/>
        <v>27596398</v>
      </c>
      <c r="CB34" s="644">
        <f t="shared" si="12"/>
        <v>60952978</v>
      </c>
      <c r="CC34" s="644">
        <f t="shared" si="12"/>
        <v>49181117</v>
      </c>
      <c r="CD34" s="644">
        <f t="shared" si="12"/>
        <v>1202902</v>
      </c>
      <c r="CE34" s="644">
        <f t="shared" si="12"/>
        <v>1269927</v>
      </c>
      <c r="CF34" s="644">
        <f t="shared" si="12"/>
        <v>2453798</v>
      </c>
      <c r="CG34" s="644">
        <f t="shared" si="12"/>
        <v>2410421</v>
      </c>
      <c r="CH34" s="644">
        <f t="shared" si="12"/>
        <v>2214381</v>
      </c>
      <c r="CI34" s="644">
        <f t="shared" si="12"/>
        <v>2211631</v>
      </c>
      <c r="CJ34" s="644">
        <f t="shared" si="12"/>
        <v>3995450</v>
      </c>
      <c r="CK34" s="644">
        <f t="shared" si="12"/>
        <v>3968333</v>
      </c>
      <c r="CL34" s="644">
        <f>SUM(CL6:CL33)</f>
        <v>5735264</v>
      </c>
      <c r="CM34" s="644">
        <f>SUM(CM6:CM33)</f>
        <v>4789012</v>
      </c>
      <c r="CN34" s="644">
        <f>SUM(CN6:CN33)</f>
        <v>10722598</v>
      </c>
      <c r="CO34" s="644">
        <f>SUM(CO6:CO33)</f>
        <v>8897156</v>
      </c>
      <c r="CP34" s="581">
        <f>SUM(B34+F34+J34+N34+R34+V34+Z34+AD34+AH34+AL34+AP34+AT34+AX34+BB34+BF34+BJ34+BN34+BR34+BV34+BZ34+CD34+CH34+CL34)</f>
        <v>203574067</v>
      </c>
      <c r="CQ34" s="582">
        <f>SUM(C34+G34+K34+O34+S34+W34+AA34+AE34+AI34+AM34+AQ34+AU34+AY34+BC34+BG34+BK34+BO34+BS34+BW34+CA34+CE34+CI34+CM34)</f>
        <v>175538595</v>
      </c>
      <c r="CR34" s="582">
        <f>SUM(D34+H34+L34+P34+T34+X34+AB34+AF34+AJ34+AN34+AR34+AV34+AZ34+BD34+BH34+BL34+BP34+BT34+BX34+CB34+CF34+CJ34+CN34)</f>
        <v>394584959</v>
      </c>
      <c r="CS34" s="591">
        <f>SUM(E34+I34+M34+Q34+U34+Y34+AC34+AG34+AK34+AO34+AS34+AW34+BA34+BE34+BI34+BM34+BQ34+BU34+BY34+CC34+CG34+CK34+CO34)</f>
        <v>333806796</v>
      </c>
      <c r="CT34" s="615">
        <f>SUM(CT6:CT33)</f>
        <v>564679556</v>
      </c>
      <c r="CU34" s="616">
        <f>SUM(CU6:CU33)</f>
        <v>507986223</v>
      </c>
      <c r="CV34" s="616">
        <f>SUM(CV6:CV33)</f>
        <v>1033150051</v>
      </c>
      <c r="CW34" s="617">
        <f>SUM(CW6:CW33)</f>
        <v>1020862649</v>
      </c>
      <c r="CX34" s="582">
        <f>CP34+CT34</f>
        <v>768253623</v>
      </c>
      <c r="CY34" s="582">
        <f>CQ34+CU34</f>
        <v>683524818</v>
      </c>
      <c r="CZ34" s="582">
        <f>CR34+CV34</f>
        <v>1427735010</v>
      </c>
      <c r="DA34" s="591">
        <f>CS34+CW34</f>
        <v>1354669445</v>
      </c>
    </row>
    <row r="35" spans="1:105" s="116" customFormat="1" ht="13.5" thickBot="1">
      <c r="A35" s="639" t="s">
        <v>55</v>
      </c>
      <c r="B35" s="631"/>
      <c r="C35" s="632"/>
      <c r="D35" s="632"/>
      <c r="E35" s="645"/>
      <c r="F35" s="641"/>
      <c r="G35" s="632"/>
      <c r="H35" s="632"/>
      <c r="I35" s="619"/>
      <c r="J35" s="628"/>
      <c r="K35" s="626"/>
      <c r="L35" s="626"/>
      <c r="M35" s="627"/>
      <c r="N35" s="196"/>
      <c r="O35" s="196"/>
      <c r="P35" s="196"/>
      <c r="Q35" s="195"/>
      <c r="R35" s="628"/>
      <c r="S35" s="626"/>
      <c r="T35" s="626"/>
      <c r="U35" s="627"/>
      <c r="V35" s="196"/>
      <c r="W35" s="196"/>
      <c r="X35" s="196"/>
      <c r="Y35" s="195"/>
      <c r="Z35" s="196"/>
      <c r="AA35" s="196"/>
      <c r="AB35" s="196"/>
      <c r="AC35" s="195"/>
      <c r="AD35" s="193"/>
      <c r="AE35" s="193"/>
      <c r="AF35" s="193"/>
      <c r="AG35" s="194"/>
      <c r="AH35" s="192"/>
      <c r="AI35" s="193"/>
      <c r="AJ35" s="193"/>
      <c r="AK35" s="194"/>
      <c r="AL35" s="192"/>
      <c r="AM35" s="193"/>
      <c r="AN35" s="193"/>
      <c r="AO35" s="194"/>
      <c r="AP35" s="197"/>
      <c r="AQ35" s="196"/>
      <c r="AR35" s="196"/>
      <c r="AS35" s="195"/>
      <c r="AT35" s="192"/>
      <c r="AU35" s="193"/>
      <c r="AV35" s="193"/>
      <c r="AW35" s="194"/>
      <c r="AX35" s="192"/>
      <c r="AY35" s="193"/>
      <c r="AZ35" s="193"/>
      <c r="BA35" s="194"/>
      <c r="BB35" s="192"/>
      <c r="BC35" s="193"/>
      <c r="BD35" s="193"/>
      <c r="BE35" s="194"/>
      <c r="BF35" s="192"/>
      <c r="BG35" s="193"/>
      <c r="BH35" s="193"/>
      <c r="BI35" s="194"/>
      <c r="BJ35" s="192"/>
      <c r="BK35" s="193"/>
      <c r="BL35" s="193"/>
      <c r="BM35" s="194"/>
      <c r="BN35" s="192"/>
      <c r="BO35" s="193"/>
      <c r="BP35" s="193"/>
      <c r="BQ35" s="194"/>
      <c r="BR35" s="192"/>
      <c r="BS35" s="193"/>
      <c r="BT35" s="193"/>
      <c r="BU35" s="194"/>
      <c r="BV35" s="268"/>
      <c r="BW35" s="269"/>
      <c r="BX35" s="269"/>
      <c r="BY35" s="270"/>
      <c r="BZ35" s="196"/>
      <c r="CA35" s="196"/>
      <c r="CB35" s="196"/>
      <c r="CC35" s="195"/>
      <c r="CD35" s="196"/>
      <c r="CE35" s="196"/>
      <c r="CF35" s="196"/>
      <c r="CG35" s="195"/>
      <c r="CH35" s="197"/>
      <c r="CI35" s="196"/>
      <c r="CJ35" s="196"/>
      <c r="CK35" s="195"/>
      <c r="CL35" s="197"/>
      <c r="CM35" s="196"/>
      <c r="CN35" s="196"/>
      <c r="CO35" s="195"/>
      <c r="CP35" s="198"/>
      <c r="CQ35" s="199"/>
      <c r="CR35" s="199"/>
      <c r="CS35" s="200"/>
      <c r="CT35" s="620"/>
      <c r="CU35" s="621"/>
      <c r="CV35" s="621"/>
      <c r="CW35" s="622"/>
      <c r="CX35" s="199"/>
      <c r="CY35" s="199"/>
      <c r="CZ35" s="199"/>
      <c r="DA35" s="200"/>
    </row>
    <row r="36" spans="1:105" s="116" customFormat="1" ht="13.5" thickBot="1">
      <c r="A36" s="639" t="s">
        <v>56</v>
      </c>
      <c r="B36" s="633">
        <f>B34</f>
        <v>13554255</v>
      </c>
      <c r="C36" s="634">
        <f aca="true" t="shared" si="13" ref="C36:BO36">C34</f>
        <v>13995604</v>
      </c>
      <c r="D36" s="634">
        <f t="shared" si="13"/>
        <v>27423934</v>
      </c>
      <c r="E36" s="646">
        <f t="shared" si="13"/>
        <v>25818221</v>
      </c>
      <c r="F36" s="642">
        <f t="shared" si="13"/>
        <v>521909</v>
      </c>
      <c r="G36" s="634">
        <f t="shared" si="13"/>
        <v>574712</v>
      </c>
      <c r="H36" s="634">
        <f t="shared" si="13"/>
        <v>1241858</v>
      </c>
      <c r="I36" s="627">
        <f t="shared" si="13"/>
        <v>1328386</v>
      </c>
      <c r="J36" s="629">
        <f t="shared" si="13"/>
        <v>2381043</v>
      </c>
      <c r="K36" s="618">
        <f t="shared" si="13"/>
        <v>3002997</v>
      </c>
      <c r="L36" s="618">
        <f t="shared" si="13"/>
        <v>4811103</v>
      </c>
      <c r="M36" s="619">
        <f t="shared" si="13"/>
        <v>5483737</v>
      </c>
      <c r="N36" s="196">
        <f t="shared" si="13"/>
        <v>14359650</v>
      </c>
      <c r="O36" s="196">
        <f t="shared" si="13"/>
        <v>13539726</v>
      </c>
      <c r="P36" s="196">
        <f t="shared" si="13"/>
        <v>27405019</v>
      </c>
      <c r="Q36" s="195">
        <f t="shared" si="13"/>
        <v>25256898</v>
      </c>
      <c r="R36" s="629">
        <f t="shared" si="13"/>
        <v>875032</v>
      </c>
      <c r="S36" s="618">
        <f t="shared" si="13"/>
        <v>1181780</v>
      </c>
      <c r="T36" s="618">
        <f t="shared" si="13"/>
        <v>1746532</v>
      </c>
      <c r="U36" s="619">
        <f t="shared" si="13"/>
        <v>2270643</v>
      </c>
      <c r="V36" s="196">
        <f t="shared" si="13"/>
        <v>5177265</v>
      </c>
      <c r="W36" s="196">
        <f t="shared" si="13"/>
        <v>4312702</v>
      </c>
      <c r="X36" s="196">
        <f t="shared" si="13"/>
        <v>8636937</v>
      </c>
      <c r="Y36" s="195">
        <f t="shared" si="13"/>
        <v>8548149</v>
      </c>
      <c r="Z36" s="196">
        <f t="shared" si="13"/>
        <v>929371</v>
      </c>
      <c r="AA36" s="196">
        <f t="shared" si="13"/>
        <v>758710</v>
      </c>
      <c r="AB36" s="196">
        <f t="shared" si="13"/>
        <v>1785067</v>
      </c>
      <c r="AC36" s="195">
        <f t="shared" si="13"/>
        <v>1505834</v>
      </c>
      <c r="AD36" s="196">
        <f t="shared" si="13"/>
        <v>197350</v>
      </c>
      <c r="AE36" s="196">
        <f t="shared" si="13"/>
        <v>144705</v>
      </c>
      <c r="AF36" s="196">
        <f t="shared" si="13"/>
        <v>348770</v>
      </c>
      <c r="AG36" s="195">
        <f t="shared" si="13"/>
        <v>286005</v>
      </c>
      <c r="AH36" s="197">
        <f t="shared" si="13"/>
        <v>0</v>
      </c>
      <c r="AI36" s="196">
        <f t="shared" si="13"/>
        <v>0</v>
      </c>
      <c r="AJ36" s="196">
        <f t="shared" si="13"/>
        <v>0</v>
      </c>
      <c r="AK36" s="195">
        <f t="shared" si="13"/>
        <v>0</v>
      </c>
      <c r="AL36" s="197">
        <f t="shared" si="13"/>
        <v>1029139</v>
      </c>
      <c r="AM36" s="196">
        <f t="shared" si="13"/>
        <v>852251</v>
      </c>
      <c r="AN36" s="196">
        <f t="shared" si="13"/>
        <v>1916257</v>
      </c>
      <c r="AO36" s="195">
        <f t="shared" si="13"/>
        <v>1605477</v>
      </c>
      <c r="AP36" s="197">
        <f t="shared" si="13"/>
        <v>40078244</v>
      </c>
      <c r="AQ36" s="197">
        <f t="shared" si="13"/>
        <v>32650603</v>
      </c>
      <c r="AR36" s="197">
        <f t="shared" si="13"/>
        <v>75229907</v>
      </c>
      <c r="AS36" s="197">
        <f t="shared" si="13"/>
        <v>61431686</v>
      </c>
      <c r="AT36" s="197">
        <v>42642441</v>
      </c>
      <c r="AU36" s="197">
        <v>35645751</v>
      </c>
      <c r="AV36" s="197">
        <v>80395643</v>
      </c>
      <c r="AW36" s="197">
        <v>65744874</v>
      </c>
      <c r="AX36" s="197">
        <f t="shared" si="13"/>
        <v>1405999</v>
      </c>
      <c r="AY36" s="196">
        <f t="shared" si="13"/>
        <v>1435876</v>
      </c>
      <c r="AZ36" s="196">
        <f t="shared" si="13"/>
        <v>2419290</v>
      </c>
      <c r="BA36" s="195">
        <f t="shared" si="13"/>
        <v>2339143</v>
      </c>
      <c r="BB36" s="197">
        <f t="shared" si="13"/>
        <v>6358188</v>
      </c>
      <c r="BC36" s="196">
        <f t="shared" si="13"/>
        <v>3173375</v>
      </c>
      <c r="BD36" s="196">
        <f t="shared" si="13"/>
        <v>16862116</v>
      </c>
      <c r="BE36" s="195">
        <f t="shared" si="13"/>
        <v>6016289</v>
      </c>
      <c r="BF36" s="197">
        <f t="shared" si="13"/>
        <v>6926385</v>
      </c>
      <c r="BG36" s="196">
        <f t="shared" si="13"/>
        <v>8636913</v>
      </c>
      <c r="BH36" s="196">
        <f t="shared" si="13"/>
        <v>13509060</v>
      </c>
      <c r="BI36" s="195">
        <f t="shared" si="13"/>
        <v>15258791</v>
      </c>
      <c r="BJ36" s="197">
        <f t="shared" si="13"/>
        <v>15555827</v>
      </c>
      <c r="BK36" s="196">
        <f t="shared" si="13"/>
        <v>8559326</v>
      </c>
      <c r="BL36" s="196">
        <f t="shared" si="13"/>
        <v>32056460</v>
      </c>
      <c r="BM36" s="195">
        <f t="shared" si="13"/>
        <v>24824848</v>
      </c>
      <c r="BN36" s="197">
        <f t="shared" si="13"/>
        <v>4813079</v>
      </c>
      <c r="BO36" s="196">
        <f t="shared" si="13"/>
        <v>4786024</v>
      </c>
      <c r="BP36" s="196">
        <f aca="true" t="shared" si="14" ref="BP36:BU36">BP34</f>
        <v>10442031</v>
      </c>
      <c r="BQ36" s="195">
        <f t="shared" si="14"/>
        <v>9377031</v>
      </c>
      <c r="BR36" s="197">
        <f t="shared" si="14"/>
        <v>6651895</v>
      </c>
      <c r="BS36" s="196">
        <f t="shared" si="14"/>
        <v>7240559</v>
      </c>
      <c r="BT36" s="140">
        <f t="shared" si="14"/>
        <v>13153793</v>
      </c>
      <c r="BU36" s="141">
        <f t="shared" si="14"/>
        <v>13938460</v>
      </c>
      <c r="BV36" s="1052">
        <f aca="true" t="shared" si="15" ref="BV36:CA36">BV34</f>
        <v>0</v>
      </c>
      <c r="BW36" s="1052">
        <f t="shared" si="15"/>
        <v>0</v>
      </c>
      <c r="BX36" s="1052">
        <f t="shared" si="15"/>
        <v>0</v>
      </c>
      <c r="BY36" s="1052">
        <f t="shared" si="15"/>
        <v>0</v>
      </c>
      <c r="BZ36" s="196">
        <f t="shared" si="15"/>
        <v>32414631</v>
      </c>
      <c r="CA36" s="196">
        <f t="shared" si="15"/>
        <v>27596398</v>
      </c>
      <c r="CB36" s="196">
        <f aca="true" t="shared" si="16" ref="CB36:CO36">CB34</f>
        <v>60952978</v>
      </c>
      <c r="CC36" s="195">
        <f t="shared" si="16"/>
        <v>49181117</v>
      </c>
      <c r="CD36" s="196">
        <f t="shared" si="16"/>
        <v>1202902</v>
      </c>
      <c r="CE36" s="196">
        <f t="shared" si="16"/>
        <v>1269927</v>
      </c>
      <c r="CF36" s="196">
        <f t="shared" si="16"/>
        <v>2453798</v>
      </c>
      <c r="CG36" s="195">
        <f t="shared" si="16"/>
        <v>2410421</v>
      </c>
      <c r="CH36" s="197">
        <f t="shared" si="16"/>
        <v>2214381</v>
      </c>
      <c r="CI36" s="196">
        <f t="shared" si="16"/>
        <v>2211631</v>
      </c>
      <c r="CJ36" s="196">
        <f t="shared" si="16"/>
        <v>3995450</v>
      </c>
      <c r="CK36" s="195">
        <f t="shared" si="16"/>
        <v>3968333</v>
      </c>
      <c r="CL36" s="197">
        <f t="shared" si="16"/>
        <v>5735264</v>
      </c>
      <c r="CM36" s="196">
        <f t="shared" si="16"/>
        <v>4789012</v>
      </c>
      <c r="CN36" s="196">
        <f t="shared" si="16"/>
        <v>10722598</v>
      </c>
      <c r="CO36" s="195">
        <f t="shared" si="16"/>
        <v>8897156</v>
      </c>
      <c r="CP36" s="198">
        <f>SUM(B36+F36+J36+N36+R36+V36+Z36+AD36+AH36+AL36+AP36+AT36+AX36+BB36+BF36+BJ36+BN36+BR36+BV36+BZ36+CD36+CH36+CL36)</f>
        <v>205024250</v>
      </c>
      <c r="CQ36" s="199">
        <f>SUM(C36+G36+K36+O36+S36+W36+AA36+AE36+AI36+AM36+AQ36+AU36+AY36+BC36+BG36+BK36+BO36+BS36+BW36+CA36+CE36+CI36+CM36)</f>
        <v>176358582</v>
      </c>
      <c r="CR36" s="199">
        <f>SUM(D36+H36+L36+P36+T36+X36+AB36+AF36+AJ36+AN36+AR36+AV36+AZ36+BD36+BH36+BL36+BP36+BT36+BX36+CB36+CF36+CJ36+CN36)</f>
        <v>397508601</v>
      </c>
      <c r="CS36" s="200">
        <f>SUM(E36+I36+M36+Q36+U36+Y36+AC36+AG36+AK36+AO36+AS36+AW36+BA36+BE36+BI36+BM36+BQ36+BU36+BY36+CC36+CG36+CK36+CO36)</f>
        <v>335491499</v>
      </c>
      <c r="CT36" s="620">
        <f>CT34</f>
        <v>564679556</v>
      </c>
      <c r="CU36" s="621">
        <f>CU34</f>
        <v>507986223</v>
      </c>
      <c r="CV36" s="621">
        <f>CV34</f>
        <v>1033150051</v>
      </c>
      <c r="CW36" s="622">
        <f>CW34</f>
        <v>1020862649</v>
      </c>
      <c r="CX36" s="199">
        <f>CP36+CT36</f>
        <v>769703806</v>
      </c>
      <c r="CY36" s="199">
        <f>CQ36+CU36</f>
        <v>684344805</v>
      </c>
      <c r="CZ36" s="199">
        <f>CR36+CV36</f>
        <v>1430658652</v>
      </c>
      <c r="DA36" s="200">
        <f>CS36+CW36</f>
        <v>1356354148</v>
      </c>
    </row>
    <row r="37" spans="1:105" s="116" customFormat="1" ht="13.5" thickBot="1">
      <c r="A37" s="640" t="s">
        <v>57</v>
      </c>
      <c r="B37" s="631"/>
      <c r="C37" s="632"/>
      <c r="D37" s="632"/>
      <c r="E37" s="645"/>
      <c r="F37" s="641"/>
      <c r="G37" s="632"/>
      <c r="H37" s="632"/>
      <c r="I37" s="619"/>
      <c r="J37" s="628"/>
      <c r="K37" s="626"/>
      <c r="L37" s="626"/>
      <c r="M37" s="627"/>
      <c r="N37" s="140"/>
      <c r="O37" s="140"/>
      <c r="P37" s="140"/>
      <c r="Q37" s="141"/>
      <c r="R37" s="628"/>
      <c r="S37" s="626"/>
      <c r="T37" s="626"/>
      <c r="U37" s="627"/>
      <c r="V37" s="140"/>
      <c r="W37" s="140"/>
      <c r="X37" s="140"/>
      <c r="Y37" s="141"/>
      <c r="Z37" s="140"/>
      <c r="AA37" s="140"/>
      <c r="AB37" s="140"/>
      <c r="AC37" s="141"/>
      <c r="AD37" s="164"/>
      <c r="AE37" s="164"/>
      <c r="AF37" s="164"/>
      <c r="AG37" s="201"/>
      <c r="AH37" s="163"/>
      <c r="AI37" s="164"/>
      <c r="AJ37" s="164"/>
      <c r="AK37" s="201"/>
      <c r="AL37" s="163"/>
      <c r="AM37" s="164"/>
      <c r="AN37" s="164"/>
      <c r="AO37" s="201"/>
      <c r="AP37" s="142"/>
      <c r="AQ37" s="140"/>
      <c r="AR37" s="140"/>
      <c r="AS37" s="141"/>
      <c r="AT37" s="163"/>
      <c r="AU37" s="164"/>
      <c r="AV37" s="164"/>
      <c r="AW37" s="201"/>
      <c r="AX37" s="163"/>
      <c r="AY37" s="164"/>
      <c r="AZ37" s="164"/>
      <c r="BA37" s="201"/>
      <c r="BB37" s="163"/>
      <c r="BC37" s="164"/>
      <c r="BD37" s="164"/>
      <c r="BE37" s="201"/>
      <c r="BF37" s="163"/>
      <c r="BG37" s="164"/>
      <c r="BH37" s="164"/>
      <c r="BI37" s="201"/>
      <c r="BJ37" s="163"/>
      <c r="BK37" s="164"/>
      <c r="BL37" s="164"/>
      <c r="BM37" s="201"/>
      <c r="BN37" s="163"/>
      <c r="BO37" s="164"/>
      <c r="BP37" s="164"/>
      <c r="BQ37" s="201"/>
      <c r="BR37" s="163"/>
      <c r="BS37" s="164"/>
      <c r="BT37" s="418"/>
      <c r="BU37" s="319"/>
      <c r="BV37" s="419"/>
      <c r="BW37" s="420"/>
      <c r="BX37" s="420"/>
      <c r="BY37" s="421"/>
      <c r="BZ37" s="140"/>
      <c r="CA37" s="140"/>
      <c r="CB37" s="140"/>
      <c r="CC37" s="141"/>
      <c r="CD37" s="140"/>
      <c r="CE37" s="140"/>
      <c r="CF37" s="140"/>
      <c r="CG37" s="141"/>
      <c r="CH37" s="142"/>
      <c r="CI37" s="140"/>
      <c r="CJ37" s="140"/>
      <c r="CK37" s="141"/>
      <c r="CL37" s="142"/>
      <c r="CM37" s="140"/>
      <c r="CN37" s="140"/>
      <c r="CO37" s="141"/>
      <c r="CP37" s="422"/>
      <c r="CQ37" s="423"/>
      <c r="CR37" s="423"/>
      <c r="CS37" s="424"/>
      <c r="CT37" s="620"/>
      <c r="CU37" s="621"/>
      <c r="CV37" s="621"/>
      <c r="CW37" s="622"/>
      <c r="CX37" s="423"/>
      <c r="CY37" s="423"/>
      <c r="CZ37" s="423"/>
      <c r="DA37" s="424"/>
    </row>
    <row r="38" spans="1:110" s="592" customFormat="1" ht="13.5" thickBot="1">
      <c r="A38" s="638" t="s">
        <v>54</v>
      </c>
      <c r="B38" s="635">
        <f>B36</f>
        <v>13554255</v>
      </c>
      <c r="C38" s="636">
        <f aca="true" t="shared" si="17" ref="C38:BN38">C36</f>
        <v>13995604</v>
      </c>
      <c r="D38" s="636">
        <f t="shared" si="17"/>
        <v>27423934</v>
      </c>
      <c r="E38" s="647">
        <f t="shared" si="17"/>
        <v>25818221</v>
      </c>
      <c r="F38" s="643">
        <f t="shared" si="17"/>
        <v>521909</v>
      </c>
      <c r="G38" s="636">
        <f t="shared" si="17"/>
        <v>574712</v>
      </c>
      <c r="H38" s="636">
        <f t="shared" si="17"/>
        <v>1241858</v>
      </c>
      <c r="I38" s="637">
        <f t="shared" si="17"/>
        <v>1328386</v>
      </c>
      <c r="J38" s="630">
        <f t="shared" si="17"/>
        <v>2381043</v>
      </c>
      <c r="K38" s="624">
        <f t="shared" si="17"/>
        <v>3002997</v>
      </c>
      <c r="L38" s="624">
        <f t="shared" si="17"/>
        <v>4811103</v>
      </c>
      <c r="M38" s="625">
        <f t="shared" si="17"/>
        <v>5483737</v>
      </c>
      <c r="N38" s="597">
        <f t="shared" si="17"/>
        <v>14359650</v>
      </c>
      <c r="O38" s="597">
        <f t="shared" si="17"/>
        <v>13539726</v>
      </c>
      <c r="P38" s="597">
        <f t="shared" si="17"/>
        <v>27405019</v>
      </c>
      <c r="Q38" s="596">
        <f t="shared" si="17"/>
        <v>25256898</v>
      </c>
      <c r="R38" s="630">
        <f t="shared" si="17"/>
        <v>875032</v>
      </c>
      <c r="S38" s="624">
        <f t="shared" si="17"/>
        <v>1181780</v>
      </c>
      <c r="T38" s="624">
        <f t="shared" si="17"/>
        <v>1746532</v>
      </c>
      <c r="U38" s="625">
        <f t="shared" si="17"/>
        <v>2270643</v>
      </c>
      <c r="V38" s="597">
        <f t="shared" si="17"/>
        <v>5177265</v>
      </c>
      <c r="W38" s="597">
        <f t="shared" si="17"/>
        <v>4312702</v>
      </c>
      <c r="X38" s="597">
        <f t="shared" si="17"/>
        <v>8636937</v>
      </c>
      <c r="Y38" s="596">
        <f t="shared" si="17"/>
        <v>8548149</v>
      </c>
      <c r="Z38" s="597">
        <f t="shared" si="17"/>
        <v>929371</v>
      </c>
      <c r="AA38" s="597">
        <f t="shared" si="17"/>
        <v>758710</v>
      </c>
      <c r="AB38" s="597">
        <f t="shared" si="17"/>
        <v>1785067</v>
      </c>
      <c r="AC38" s="596">
        <f t="shared" si="17"/>
        <v>1505834</v>
      </c>
      <c r="AD38" s="594">
        <f t="shared" si="17"/>
        <v>197350</v>
      </c>
      <c r="AE38" s="594">
        <f t="shared" si="17"/>
        <v>144705</v>
      </c>
      <c r="AF38" s="594">
        <f t="shared" si="17"/>
        <v>348770</v>
      </c>
      <c r="AG38" s="595">
        <f t="shared" si="17"/>
        <v>286005</v>
      </c>
      <c r="AH38" s="593">
        <f t="shared" si="17"/>
        <v>0</v>
      </c>
      <c r="AI38" s="594">
        <f t="shared" si="17"/>
        <v>0</v>
      </c>
      <c r="AJ38" s="594">
        <f t="shared" si="17"/>
        <v>0</v>
      </c>
      <c r="AK38" s="595">
        <f t="shared" si="17"/>
        <v>0</v>
      </c>
      <c r="AL38" s="593">
        <f t="shared" si="17"/>
        <v>1029139</v>
      </c>
      <c r="AM38" s="594">
        <f t="shared" si="17"/>
        <v>852251</v>
      </c>
      <c r="AN38" s="594">
        <f t="shared" si="17"/>
        <v>1916257</v>
      </c>
      <c r="AO38" s="595">
        <f t="shared" si="17"/>
        <v>1605477</v>
      </c>
      <c r="AP38" s="598">
        <f t="shared" si="17"/>
        <v>40078244</v>
      </c>
      <c r="AQ38" s="597">
        <f t="shared" si="17"/>
        <v>32650603</v>
      </c>
      <c r="AR38" s="597">
        <f t="shared" si="17"/>
        <v>75229907</v>
      </c>
      <c r="AS38" s="596">
        <f t="shared" si="17"/>
        <v>61431686</v>
      </c>
      <c r="AT38" s="593">
        <f t="shared" si="17"/>
        <v>42642441</v>
      </c>
      <c r="AU38" s="594">
        <f>AU36</f>
        <v>35645751</v>
      </c>
      <c r="AV38" s="594">
        <f t="shared" si="17"/>
        <v>80395643</v>
      </c>
      <c r="AW38" s="595">
        <f t="shared" si="17"/>
        <v>65744874</v>
      </c>
      <c r="AX38" s="593">
        <f t="shared" si="17"/>
        <v>1405999</v>
      </c>
      <c r="AY38" s="594">
        <f t="shared" si="17"/>
        <v>1435876</v>
      </c>
      <c r="AZ38" s="594">
        <f t="shared" si="17"/>
        <v>2419290</v>
      </c>
      <c r="BA38" s="595">
        <f t="shared" si="17"/>
        <v>2339143</v>
      </c>
      <c r="BB38" s="593">
        <f t="shared" si="17"/>
        <v>6358188</v>
      </c>
      <c r="BC38" s="594">
        <f t="shared" si="17"/>
        <v>3173375</v>
      </c>
      <c r="BD38" s="594">
        <f t="shared" si="17"/>
        <v>16862116</v>
      </c>
      <c r="BE38" s="595">
        <f t="shared" si="17"/>
        <v>6016289</v>
      </c>
      <c r="BF38" s="593">
        <f t="shared" si="17"/>
        <v>6926385</v>
      </c>
      <c r="BG38" s="594">
        <f t="shared" si="17"/>
        <v>8636913</v>
      </c>
      <c r="BH38" s="594">
        <f t="shared" si="17"/>
        <v>13509060</v>
      </c>
      <c r="BI38" s="595">
        <f t="shared" si="17"/>
        <v>15258791</v>
      </c>
      <c r="BJ38" s="593">
        <f t="shared" si="17"/>
        <v>15555827</v>
      </c>
      <c r="BK38" s="594">
        <f t="shared" si="17"/>
        <v>8559326</v>
      </c>
      <c r="BL38" s="594">
        <f t="shared" si="17"/>
        <v>32056460</v>
      </c>
      <c r="BM38" s="595">
        <f t="shared" si="17"/>
        <v>24824848</v>
      </c>
      <c r="BN38" s="593">
        <f t="shared" si="17"/>
        <v>4813079</v>
      </c>
      <c r="BO38" s="594">
        <f aca="true" t="shared" si="18" ref="BO38:CO38">BO36</f>
        <v>4786024</v>
      </c>
      <c r="BP38" s="594">
        <f t="shared" si="18"/>
        <v>10442031</v>
      </c>
      <c r="BQ38" s="595">
        <f t="shared" si="18"/>
        <v>9377031</v>
      </c>
      <c r="BR38" s="593">
        <f t="shared" si="18"/>
        <v>6651895</v>
      </c>
      <c r="BS38" s="594">
        <f t="shared" si="18"/>
        <v>7240559</v>
      </c>
      <c r="BT38" s="599">
        <f t="shared" si="18"/>
        <v>13153793</v>
      </c>
      <c r="BU38" s="600">
        <f t="shared" si="18"/>
        <v>13938460</v>
      </c>
      <c r="BV38" s="601">
        <f t="shared" si="18"/>
        <v>0</v>
      </c>
      <c r="BW38" s="602">
        <f t="shared" si="18"/>
        <v>0</v>
      </c>
      <c r="BX38" s="602">
        <f t="shared" si="18"/>
        <v>0</v>
      </c>
      <c r="BY38" s="600">
        <f t="shared" si="18"/>
        <v>0</v>
      </c>
      <c r="BZ38" s="597">
        <f t="shared" si="18"/>
        <v>32414631</v>
      </c>
      <c r="CA38" s="597">
        <f t="shared" si="18"/>
        <v>27596398</v>
      </c>
      <c r="CB38" s="597">
        <f t="shared" si="18"/>
        <v>60952978</v>
      </c>
      <c r="CC38" s="596">
        <f t="shared" si="18"/>
        <v>49181117</v>
      </c>
      <c r="CD38" s="597">
        <f t="shared" si="18"/>
        <v>1202902</v>
      </c>
      <c r="CE38" s="597">
        <f t="shared" si="18"/>
        <v>1269927</v>
      </c>
      <c r="CF38" s="597">
        <f t="shared" si="18"/>
        <v>2453798</v>
      </c>
      <c r="CG38" s="596">
        <f t="shared" si="18"/>
        <v>2410421</v>
      </c>
      <c r="CH38" s="598">
        <f t="shared" si="18"/>
        <v>2214381</v>
      </c>
      <c r="CI38" s="597">
        <f t="shared" si="18"/>
        <v>2211631</v>
      </c>
      <c r="CJ38" s="597">
        <f t="shared" si="18"/>
        <v>3995450</v>
      </c>
      <c r="CK38" s="596">
        <f t="shared" si="18"/>
        <v>3968333</v>
      </c>
      <c r="CL38" s="598">
        <f t="shared" si="18"/>
        <v>5735264</v>
      </c>
      <c r="CM38" s="597">
        <f t="shared" si="18"/>
        <v>4789012</v>
      </c>
      <c r="CN38" s="597">
        <f t="shared" si="18"/>
        <v>10722598</v>
      </c>
      <c r="CO38" s="596">
        <f t="shared" si="18"/>
        <v>8897156</v>
      </c>
      <c r="CP38" s="581">
        <f>SUM(B38+F38+J38+N38+R38+V38+Z38+AD38+AH38+AL38+AP38+AT38+AX38+BB38+BF38+BJ38+BN38+BR38+BV38+BZ38+CD38+CH38+CL38)</f>
        <v>205024250</v>
      </c>
      <c r="CQ38" s="582">
        <f>SUM(C38+G38+K38+O38+S38+W38+AA38+AE38+AI38+AM38+AQ38+AU38+AY38+BC38+BG38+BK38+BO38+BS38+BW38+CA38+CE38+CI38+CM38)</f>
        <v>176358582</v>
      </c>
      <c r="CR38" s="582">
        <f>SUM(D38+H38+L38+P38+T38+X38+AB38+AF38+AJ38+AN38+AR38+AV38+AZ38+BD38+BH38+BL38+BP38+BT38+BX38+CB38+CF38+CJ38+CN38)</f>
        <v>397508601</v>
      </c>
      <c r="CS38" s="591">
        <f>SUM(E38+I38+M38+Q38+U38+Y38+AC38+AG38+AK38+AO38+AS38+AW38+BA38+BE38+BI38+BM38+BQ38+BU38+BY38+CC38+CG38+CK38+CO38)</f>
        <v>335491499</v>
      </c>
      <c r="CT38" s="623">
        <f>CT36</f>
        <v>564679556</v>
      </c>
      <c r="CU38" s="624">
        <f>CU36</f>
        <v>507986223</v>
      </c>
      <c r="CV38" s="624">
        <f>CV36</f>
        <v>1033150051</v>
      </c>
      <c r="CW38" s="625">
        <f>CW36</f>
        <v>1020862649</v>
      </c>
      <c r="CX38" s="582">
        <f>CP38+CT38</f>
        <v>769703806</v>
      </c>
      <c r="CY38" s="582">
        <f>CQ38+CU38</f>
        <v>684344805</v>
      </c>
      <c r="CZ38" s="582">
        <f>CR38+CV38</f>
        <v>1430658652</v>
      </c>
      <c r="DA38" s="591">
        <f>CS38+CW38</f>
        <v>1356354148</v>
      </c>
      <c r="DE38" s="589">
        <f>CZ38-CZ11</f>
        <v>913750944</v>
      </c>
      <c r="DF38" s="589">
        <f>DA38-DA11</f>
        <v>839716719</v>
      </c>
    </row>
    <row r="39" spans="1:105" s="116" customFormat="1" ht="12.75">
      <c r="A39" s="98"/>
      <c r="I39" s="202"/>
      <c r="AP39" s="202"/>
      <c r="AQ39" s="202"/>
      <c r="AR39" s="202"/>
      <c r="AS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" sqref="B2:C2"/>
    </sheetView>
  </sheetViews>
  <sheetFormatPr defaultColWidth="9.140625" defaultRowHeight="15"/>
  <cols>
    <col min="1" max="1" width="56.140625" style="111" customWidth="1"/>
    <col min="2" max="2" width="10.28125" style="111" bestFit="1" customWidth="1"/>
    <col min="3" max="3" width="10.28125" style="111" customWidth="1"/>
    <col min="4" max="5" width="10.421875" style="111" customWidth="1"/>
    <col min="6" max="7" width="11.421875" style="111" customWidth="1"/>
    <col min="8" max="8" width="11.57421875" style="111" bestFit="1" customWidth="1"/>
    <col min="9" max="9" width="11.7109375" style="111" customWidth="1"/>
    <col min="10" max="11" width="10.7109375" style="111" customWidth="1"/>
    <col min="12" max="12" width="10.28125" style="111" bestFit="1" customWidth="1"/>
    <col min="13" max="13" width="10.28125" style="111" customWidth="1"/>
    <col min="14" max="14" width="10.28125" style="111" bestFit="1" customWidth="1"/>
    <col min="15" max="15" width="10.28125" style="111" customWidth="1"/>
    <col min="16" max="16" width="11.57421875" style="111" bestFit="1" customWidth="1"/>
    <col min="17" max="17" width="11.57421875" style="111" customWidth="1"/>
    <col min="18" max="19" width="10.140625" style="111" customWidth="1"/>
    <col min="20" max="21" width="10.57421875" style="111" customWidth="1"/>
    <col min="22" max="22" width="11.57421875" style="111" bestFit="1" customWidth="1"/>
    <col min="23" max="23" width="11.57421875" style="111" customWidth="1"/>
    <col min="24" max="24" width="11.57421875" style="111" bestFit="1" customWidth="1"/>
    <col min="25" max="25" width="11.57421875" style="111" customWidth="1"/>
    <col min="26" max="26" width="10.28125" style="111" bestFit="1" customWidth="1"/>
    <col min="27" max="27" width="10.28125" style="111" customWidth="1"/>
    <col min="28" max="28" width="10.28125" style="111" bestFit="1" customWidth="1"/>
    <col min="29" max="29" width="10.28125" style="111" customWidth="1"/>
    <col min="30" max="30" width="11.57421875" style="111" bestFit="1" customWidth="1"/>
    <col min="31" max="31" width="11.57421875" style="111" customWidth="1"/>
    <col min="32" max="32" width="10.28125" style="111" bestFit="1" customWidth="1"/>
    <col min="33" max="33" width="10.28125" style="111" customWidth="1"/>
    <col min="34" max="35" width="10.140625" style="111" customWidth="1"/>
    <col min="36" max="36" width="10.28125" style="111" bestFit="1" customWidth="1"/>
    <col min="37" max="39" width="10.28125" style="111" customWidth="1"/>
    <col min="40" max="40" width="11.57421875" style="111" bestFit="1" customWidth="1"/>
    <col min="41" max="41" width="11.57421875" style="111" customWidth="1"/>
    <col min="42" max="43" width="10.140625" style="111" customWidth="1"/>
    <col min="44" max="44" width="10.28125" style="111" bestFit="1" customWidth="1"/>
    <col min="45" max="45" width="10.28125" style="111" customWidth="1"/>
    <col min="46" max="47" width="10.140625" style="111" customWidth="1"/>
    <col min="48" max="49" width="13.7109375" style="111" customWidth="1"/>
    <col min="50" max="50" width="13.28125" style="111" customWidth="1"/>
    <col min="51" max="51" width="13.57421875" style="111" customWidth="1"/>
    <col min="52" max="52" width="13.57421875" style="71" customWidth="1"/>
    <col min="53" max="53" width="14.140625" style="111" customWidth="1"/>
    <col min="54" max="16384" width="9.140625" style="111" customWidth="1"/>
  </cols>
  <sheetData>
    <row r="1" spans="1:52" s="486" customFormat="1" ht="17.25" thickBot="1">
      <c r="A1" s="1339" t="s">
        <v>243</v>
      </c>
      <c r="B1" s="1339"/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39"/>
      <c r="N1" s="1339"/>
      <c r="O1" s="1339"/>
      <c r="P1" s="1339"/>
      <c r="Q1" s="1339"/>
      <c r="R1" s="1339"/>
      <c r="S1" s="1339"/>
      <c r="T1" s="1339"/>
      <c r="U1" s="1339"/>
      <c r="V1" s="1339"/>
      <c r="W1" s="1339"/>
      <c r="X1" s="1339"/>
      <c r="Y1" s="1339"/>
      <c r="Z1" s="1339"/>
      <c r="AA1" s="1339"/>
      <c r="AB1" s="1339"/>
      <c r="AC1" s="1339"/>
      <c r="AD1" s="1339"/>
      <c r="AE1" s="1339"/>
      <c r="AF1" s="1339"/>
      <c r="AG1" s="1339"/>
      <c r="AH1" s="1339"/>
      <c r="AI1" s="1339"/>
      <c r="AJ1" s="1339"/>
      <c r="AK1" s="1339"/>
      <c r="AL1" s="1339"/>
      <c r="AM1" s="1339"/>
      <c r="AN1" s="1339"/>
      <c r="AO1" s="1339"/>
      <c r="AP1" s="1339"/>
      <c r="AQ1" s="1339"/>
      <c r="AR1" s="1339"/>
      <c r="AS1" s="1339"/>
      <c r="AT1" s="1339"/>
      <c r="AU1" s="1339"/>
      <c r="AV1" s="1339"/>
      <c r="AW1" s="1339"/>
      <c r="AX1" s="1339"/>
      <c r="AY1" s="1339"/>
      <c r="AZ1" s="1339"/>
    </row>
    <row r="2" spans="1:53" ht="69" customHeight="1" thickBot="1">
      <c r="A2" s="1338" t="s">
        <v>0</v>
      </c>
      <c r="B2" s="1250" t="s">
        <v>153</v>
      </c>
      <c r="C2" s="1251"/>
      <c r="D2" s="1245" t="s">
        <v>154</v>
      </c>
      <c r="E2" s="1246"/>
      <c r="F2" s="1245" t="s">
        <v>155</v>
      </c>
      <c r="G2" s="1246"/>
      <c r="H2" s="1245" t="s">
        <v>156</v>
      </c>
      <c r="I2" s="1246"/>
      <c r="J2" s="1296" t="s">
        <v>157</v>
      </c>
      <c r="K2" s="1297"/>
      <c r="L2" s="1296" t="s">
        <v>158</v>
      </c>
      <c r="M2" s="1297"/>
      <c r="N2" s="1245" t="s">
        <v>159</v>
      </c>
      <c r="O2" s="1246"/>
      <c r="P2" s="1245" t="s">
        <v>160</v>
      </c>
      <c r="Q2" s="1246"/>
      <c r="R2" s="1245" t="s">
        <v>161</v>
      </c>
      <c r="S2" s="1246"/>
      <c r="T2" s="1290" t="s">
        <v>162</v>
      </c>
      <c r="U2" s="1297"/>
      <c r="V2" s="1245" t="s">
        <v>163</v>
      </c>
      <c r="W2" s="1246"/>
      <c r="X2" s="1245" t="s">
        <v>164</v>
      </c>
      <c r="Y2" s="1246"/>
      <c r="Z2" s="1245" t="s">
        <v>165</v>
      </c>
      <c r="AA2" s="1246"/>
      <c r="AB2" s="1245" t="s">
        <v>166</v>
      </c>
      <c r="AC2" s="1246"/>
      <c r="AD2" s="1245" t="s">
        <v>167</v>
      </c>
      <c r="AE2" s="1246"/>
      <c r="AF2" s="1245" t="s">
        <v>168</v>
      </c>
      <c r="AG2" s="1246"/>
      <c r="AH2" s="1245" t="s">
        <v>169</v>
      </c>
      <c r="AI2" s="1246"/>
      <c r="AJ2" s="1245" t="s">
        <v>170</v>
      </c>
      <c r="AK2" s="1246"/>
      <c r="AL2" s="1245" t="s">
        <v>171</v>
      </c>
      <c r="AM2" s="1246"/>
      <c r="AN2" s="1245" t="s">
        <v>172</v>
      </c>
      <c r="AO2" s="1246"/>
      <c r="AP2" s="1245" t="s">
        <v>173</v>
      </c>
      <c r="AQ2" s="1246"/>
      <c r="AR2" s="1245" t="s">
        <v>174</v>
      </c>
      <c r="AS2" s="1246"/>
      <c r="AT2" s="1245" t="s">
        <v>175</v>
      </c>
      <c r="AU2" s="1246"/>
      <c r="AV2" s="1245" t="s">
        <v>1</v>
      </c>
      <c r="AW2" s="1246"/>
      <c r="AX2" s="1245" t="s">
        <v>176</v>
      </c>
      <c r="AY2" s="1246"/>
      <c r="AZ2" s="1340" t="s">
        <v>2</v>
      </c>
      <c r="BA2" s="1341"/>
    </row>
    <row r="3" spans="1:53" s="528" customFormat="1" ht="36.75" customHeight="1" thickBot="1">
      <c r="A3" s="1338"/>
      <c r="B3" s="649" t="s">
        <v>286</v>
      </c>
      <c r="C3" s="649" t="s">
        <v>287</v>
      </c>
      <c r="D3" s="649" t="s">
        <v>286</v>
      </c>
      <c r="E3" s="649" t="s">
        <v>287</v>
      </c>
      <c r="F3" s="649" t="s">
        <v>286</v>
      </c>
      <c r="G3" s="649" t="s">
        <v>287</v>
      </c>
      <c r="H3" s="649" t="s">
        <v>286</v>
      </c>
      <c r="I3" s="649" t="s">
        <v>287</v>
      </c>
      <c r="J3" s="649" t="s">
        <v>286</v>
      </c>
      <c r="K3" s="649" t="s">
        <v>287</v>
      </c>
      <c r="L3" s="649" t="s">
        <v>286</v>
      </c>
      <c r="M3" s="649" t="s">
        <v>287</v>
      </c>
      <c r="N3" s="649" t="s">
        <v>286</v>
      </c>
      <c r="O3" s="649" t="s">
        <v>287</v>
      </c>
      <c r="P3" s="649" t="s">
        <v>286</v>
      </c>
      <c r="Q3" s="649" t="s">
        <v>287</v>
      </c>
      <c r="R3" s="649" t="s">
        <v>286</v>
      </c>
      <c r="S3" s="649" t="s">
        <v>287</v>
      </c>
      <c r="T3" s="649" t="s">
        <v>286</v>
      </c>
      <c r="U3" s="649" t="s">
        <v>287</v>
      </c>
      <c r="V3" s="649" t="s">
        <v>286</v>
      </c>
      <c r="W3" s="649" t="s">
        <v>287</v>
      </c>
      <c r="X3" s="649" t="s">
        <v>286</v>
      </c>
      <c r="Y3" s="649" t="s">
        <v>287</v>
      </c>
      <c r="Z3" s="649" t="s">
        <v>286</v>
      </c>
      <c r="AA3" s="649" t="s">
        <v>287</v>
      </c>
      <c r="AB3" s="649" t="s">
        <v>286</v>
      </c>
      <c r="AC3" s="649" t="s">
        <v>287</v>
      </c>
      <c r="AD3" s="649" t="s">
        <v>286</v>
      </c>
      <c r="AE3" s="649" t="s">
        <v>287</v>
      </c>
      <c r="AF3" s="649" t="s">
        <v>286</v>
      </c>
      <c r="AG3" s="649" t="s">
        <v>287</v>
      </c>
      <c r="AH3" s="649" t="s">
        <v>286</v>
      </c>
      <c r="AI3" s="649" t="s">
        <v>287</v>
      </c>
      <c r="AJ3" s="649" t="s">
        <v>286</v>
      </c>
      <c r="AK3" s="649" t="s">
        <v>287</v>
      </c>
      <c r="AL3" s="649" t="s">
        <v>286</v>
      </c>
      <c r="AM3" s="649" t="s">
        <v>287</v>
      </c>
      <c r="AN3" s="649" t="s">
        <v>286</v>
      </c>
      <c r="AO3" s="649" t="s">
        <v>287</v>
      </c>
      <c r="AP3" s="649" t="s">
        <v>286</v>
      </c>
      <c r="AQ3" s="649" t="s">
        <v>287</v>
      </c>
      <c r="AR3" s="649" t="s">
        <v>286</v>
      </c>
      <c r="AS3" s="649" t="s">
        <v>287</v>
      </c>
      <c r="AT3" s="649" t="s">
        <v>286</v>
      </c>
      <c r="AU3" s="649" t="s">
        <v>287</v>
      </c>
      <c r="AV3" s="649" t="s">
        <v>286</v>
      </c>
      <c r="AW3" s="649" t="s">
        <v>287</v>
      </c>
      <c r="AX3" s="649" t="s">
        <v>286</v>
      </c>
      <c r="AY3" s="649" t="s">
        <v>287</v>
      </c>
      <c r="AZ3" s="649" t="s">
        <v>286</v>
      </c>
      <c r="BA3" s="649" t="s">
        <v>287</v>
      </c>
    </row>
    <row r="4" spans="1:53" ht="15">
      <c r="A4" s="899" t="s">
        <v>230</v>
      </c>
      <c r="B4" s="897"/>
      <c r="C4" s="898"/>
      <c r="D4" s="893"/>
      <c r="E4" s="893"/>
      <c r="F4" s="893">
        <v>0</v>
      </c>
      <c r="G4" s="893">
        <v>0</v>
      </c>
      <c r="H4" s="893"/>
      <c r="I4" s="893"/>
      <c r="J4" s="893"/>
      <c r="K4" s="893"/>
      <c r="L4" s="893"/>
      <c r="M4" s="893"/>
      <c r="N4" s="824"/>
      <c r="O4" s="824"/>
      <c r="P4" s="824"/>
      <c r="Q4" s="824"/>
      <c r="R4" s="823">
        <v>0</v>
      </c>
      <c r="S4" s="825">
        <v>0</v>
      </c>
      <c r="T4" s="897">
        <v>0</v>
      </c>
      <c r="U4" s="898">
        <v>0</v>
      </c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>
        <v>0</v>
      </c>
      <c r="AI4" s="824">
        <v>0</v>
      </c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5"/>
      <c r="AV4" s="901">
        <f>SUM(B4+D4+F4+H4+J4+L4+N4+P4+R4+T4+V4+X4+Z4+AB4+AD4+AF4+AH4+AJ4+AL4+AN4+AP4+AR4+AT4)</f>
        <v>0</v>
      </c>
      <c r="AW4" s="902">
        <f>SUM(C4+E4+G4+I4+K4+M4+O4+Q4+S4+U4+W4+Y4+AA4+AC4+AE4+AG4+AI4+AK4+AM4+AO4+AQ4+AS4+AU4)</f>
        <v>0</v>
      </c>
      <c r="AX4" s="824"/>
      <c r="AY4" s="825"/>
      <c r="AZ4" s="901">
        <f>AV4+AX4</f>
        <v>0</v>
      </c>
      <c r="BA4" s="902">
        <f>AW4+AY4</f>
        <v>0</v>
      </c>
    </row>
    <row r="5" spans="1:53" ht="15">
      <c r="A5" s="611" t="s">
        <v>231</v>
      </c>
      <c r="B5" s="894">
        <v>682920</v>
      </c>
      <c r="C5" s="895">
        <v>682920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2"/>
      <c r="S5" s="826"/>
      <c r="T5" s="894"/>
      <c r="U5" s="895"/>
      <c r="V5" s="821"/>
      <c r="W5" s="821"/>
      <c r="X5" s="821"/>
      <c r="Y5" s="821"/>
      <c r="Z5" s="821"/>
      <c r="AA5" s="821"/>
      <c r="AB5" s="821"/>
      <c r="AC5" s="821"/>
      <c r="AD5" s="821"/>
      <c r="AE5" s="821"/>
      <c r="AF5" s="821">
        <v>258784</v>
      </c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6"/>
      <c r="AV5" s="894">
        <f aca="true" t="shared" si="0" ref="AV5:AV14">SUM(B5+D5+F5+H5+J5+L5+N5+P5+R5+T5+V5+X5+Z5+AB5+AD5+AF5+AH5+AJ5+AL5+AN5+AP5+AR5+AT5)</f>
        <v>941704</v>
      </c>
      <c r="AW5" s="895">
        <f aca="true" t="shared" si="1" ref="AW5:AW14">SUM(C5+E5+G5+I5+K5+M5+O5+Q5+S5+U5+W5+Y5+AA5+AC5+AE5+AG5+AI5+AK5+AM5+AO5+AQ5+AS5+AU5)</f>
        <v>682920</v>
      </c>
      <c r="AX5" s="821"/>
      <c r="AY5" s="826"/>
      <c r="AZ5" s="894">
        <f aca="true" t="shared" si="2" ref="AZ5:AZ14">AV5+AX5</f>
        <v>941704</v>
      </c>
      <c r="BA5" s="895">
        <f aca="true" t="shared" si="3" ref="BA5:BA14">AW5+AY5</f>
        <v>682920</v>
      </c>
    </row>
    <row r="6" spans="1:53" ht="15.75">
      <c r="A6" s="611" t="s">
        <v>232</v>
      </c>
      <c r="B6" s="894">
        <v>2000028</v>
      </c>
      <c r="C6" s="895">
        <v>2000028</v>
      </c>
      <c r="D6" s="827">
        <v>7070805</v>
      </c>
      <c r="E6" s="827">
        <v>5305305</v>
      </c>
      <c r="F6" s="821"/>
      <c r="G6" s="821"/>
      <c r="H6" s="821">
        <v>10599550</v>
      </c>
      <c r="I6" s="821">
        <f>H6</f>
        <v>10599550</v>
      </c>
      <c r="J6" s="821">
        <v>2074442</v>
      </c>
      <c r="K6" s="821">
        <f>J6</f>
        <v>2074442</v>
      </c>
      <c r="L6" s="821">
        <v>1250000</v>
      </c>
      <c r="M6" s="821">
        <v>1250000</v>
      </c>
      <c r="N6" s="821">
        <v>8329217</v>
      </c>
      <c r="O6" s="821">
        <f>N6</f>
        <v>8329217</v>
      </c>
      <c r="P6" s="821">
        <v>16848478</v>
      </c>
      <c r="Q6" s="821">
        <f>P6</f>
        <v>16848478</v>
      </c>
      <c r="R6" s="822"/>
      <c r="S6" s="826"/>
      <c r="T6" s="894"/>
      <c r="U6" s="895"/>
      <c r="V6" s="821">
        <v>3710120</v>
      </c>
      <c r="W6" s="821">
        <v>3302205</v>
      </c>
      <c r="X6" s="821">
        <v>34284090</v>
      </c>
      <c r="Y6" s="821">
        <v>34277490</v>
      </c>
      <c r="Z6" s="821"/>
      <c r="AA6" s="821"/>
      <c r="AB6" s="821">
        <v>2700000</v>
      </c>
      <c r="AC6" s="821">
        <v>1300000</v>
      </c>
      <c r="AD6" s="821">
        <v>520363</v>
      </c>
      <c r="AE6" s="821">
        <f>AD6</f>
        <v>520363</v>
      </c>
      <c r="AF6" s="821">
        <v>680913</v>
      </c>
      <c r="AG6" s="821"/>
      <c r="AH6" s="821"/>
      <c r="AI6" s="821"/>
      <c r="AJ6" s="821">
        <v>3031592</v>
      </c>
      <c r="AK6" s="821">
        <v>3031592</v>
      </c>
      <c r="AL6" s="821"/>
      <c r="AM6" s="821"/>
      <c r="AN6" s="821"/>
      <c r="AO6" s="821"/>
      <c r="AP6" s="821">
        <v>9555</v>
      </c>
      <c r="AQ6" s="821">
        <v>2221</v>
      </c>
      <c r="AR6" s="821">
        <v>2686056</v>
      </c>
      <c r="AS6" s="821">
        <v>2686056</v>
      </c>
      <c r="AT6" s="821"/>
      <c r="AU6" s="826"/>
      <c r="AV6" s="894">
        <f t="shared" si="0"/>
        <v>95795209</v>
      </c>
      <c r="AW6" s="895">
        <f t="shared" si="1"/>
        <v>91526947</v>
      </c>
      <c r="AX6" s="821"/>
      <c r="AY6" s="826"/>
      <c r="AZ6" s="894">
        <f t="shared" si="2"/>
        <v>95795209</v>
      </c>
      <c r="BA6" s="895">
        <f t="shared" si="3"/>
        <v>91526947</v>
      </c>
    </row>
    <row r="7" spans="1:53" ht="15.75">
      <c r="A7" s="611" t="s">
        <v>233</v>
      </c>
      <c r="B7" s="894"/>
      <c r="C7" s="895"/>
      <c r="D7" s="827"/>
      <c r="E7" s="827"/>
      <c r="F7" s="821"/>
      <c r="G7" s="821"/>
      <c r="H7" s="821">
        <v>403626</v>
      </c>
      <c r="I7" s="821">
        <v>319933</v>
      </c>
      <c r="J7" s="821">
        <v>47862</v>
      </c>
      <c r="K7" s="821"/>
      <c r="L7" s="821"/>
      <c r="M7" s="821"/>
      <c r="N7" s="821"/>
      <c r="O7" s="821"/>
      <c r="P7" s="821"/>
      <c r="Q7" s="821"/>
      <c r="R7" s="822"/>
      <c r="S7" s="826"/>
      <c r="T7" s="894"/>
      <c r="U7" s="895"/>
      <c r="V7" s="821"/>
      <c r="W7" s="821"/>
      <c r="X7" s="821">
        <v>233264</v>
      </c>
      <c r="Y7" s="821">
        <v>233264</v>
      </c>
      <c r="Z7" s="821"/>
      <c r="AA7" s="821"/>
      <c r="AB7" s="821"/>
      <c r="AC7" s="821"/>
      <c r="AD7" s="821"/>
      <c r="AE7" s="821"/>
      <c r="AF7" s="821"/>
      <c r="AG7" s="821"/>
      <c r="AH7" s="821"/>
      <c r="AI7" s="821"/>
      <c r="AJ7" s="821"/>
      <c r="AK7" s="821"/>
      <c r="AL7" s="821"/>
      <c r="AM7" s="821"/>
      <c r="AN7" s="821"/>
      <c r="AO7" s="821"/>
      <c r="AP7" s="821"/>
      <c r="AQ7" s="821"/>
      <c r="AR7" s="821"/>
      <c r="AS7" s="821"/>
      <c r="AT7" s="821">
        <v>259637</v>
      </c>
      <c r="AU7" s="826">
        <v>259637</v>
      </c>
      <c r="AV7" s="894">
        <f t="shared" si="0"/>
        <v>944389</v>
      </c>
      <c r="AW7" s="895">
        <f t="shared" si="1"/>
        <v>812834</v>
      </c>
      <c r="AX7" s="821">
        <v>93333927</v>
      </c>
      <c r="AY7" s="826">
        <v>93332967</v>
      </c>
      <c r="AZ7" s="894">
        <f t="shared" si="2"/>
        <v>94278316</v>
      </c>
      <c r="BA7" s="895">
        <f t="shared" si="3"/>
        <v>94145801</v>
      </c>
    </row>
    <row r="8" spans="1:53" ht="15.75">
      <c r="A8" s="611" t="s">
        <v>234</v>
      </c>
      <c r="B8" s="894"/>
      <c r="C8" s="895"/>
      <c r="D8" s="827"/>
      <c r="E8" s="827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2"/>
      <c r="S8" s="826"/>
      <c r="T8" s="894"/>
      <c r="U8" s="895"/>
      <c r="V8" s="821"/>
      <c r="W8" s="821"/>
      <c r="X8" s="821"/>
      <c r="Y8" s="821"/>
      <c r="Z8" s="821"/>
      <c r="AA8" s="821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1"/>
      <c r="AM8" s="821"/>
      <c r="AN8" s="821"/>
      <c r="AO8" s="821"/>
      <c r="AP8" s="821"/>
      <c r="AQ8" s="821"/>
      <c r="AR8" s="821"/>
      <c r="AS8" s="821"/>
      <c r="AT8" s="821"/>
      <c r="AU8" s="826"/>
      <c r="AV8" s="894">
        <f t="shared" si="0"/>
        <v>0</v>
      </c>
      <c r="AW8" s="895">
        <f t="shared" si="1"/>
        <v>0</v>
      </c>
      <c r="AX8" s="821">
        <v>4174</v>
      </c>
      <c r="AY8" s="826">
        <v>4174</v>
      </c>
      <c r="AZ8" s="894">
        <f t="shared" si="2"/>
        <v>4174</v>
      </c>
      <c r="BA8" s="895">
        <f t="shared" si="3"/>
        <v>4174</v>
      </c>
    </row>
    <row r="9" spans="1:53" ht="15.75">
      <c r="A9" s="611" t="s">
        <v>235</v>
      </c>
      <c r="B9" s="894"/>
      <c r="C9" s="895"/>
      <c r="D9" s="827"/>
      <c r="E9" s="827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2"/>
      <c r="S9" s="826"/>
      <c r="T9" s="894"/>
      <c r="U9" s="895"/>
      <c r="V9" s="821"/>
      <c r="W9" s="821"/>
      <c r="X9" s="821"/>
      <c r="Y9" s="821"/>
      <c r="Z9" s="821"/>
      <c r="AA9" s="821"/>
      <c r="AB9" s="821"/>
      <c r="AC9" s="821"/>
      <c r="AD9" s="821"/>
      <c r="AE9" s="821"/>
      <c r="AF9" s="821"/>
      <c r="AG9" s="821"/>
      <c r="AH9" s="821"/>
      <c r="AI9" s="821"/>
      <c r="AJ9" s="821"/>
      <c r="AK9" s="821"/>
      <c r="AL9" s="821"/>
      <c r="AM9" s="821"/>
      <c r="AN9" s="821"/>
      <c r="AO9" s="821"/>
      <c r="AP9" s="821"/>
      <c r="AQ9" s="821"/>
      <c r="AR9" s="821"/>
      <c r="AS9" s="821"/>
      <c r="AT9" s="821"/>
      <c r="AU9" s="826"/>
      <c r="AV9" s="894">
        <f t="shared" si="0"/>
        <v>0</v>
      </c>
      <c r="AW9" s="895">
        <f t="shared" si="1"/>
        <v>0</v>
      </c>
      <c r="AX9" s="821"/>
      <c r="AY9" s="826"/>
      <c r="AZ9" s="894">
        <f t="shared" si="2"/>
        <v>0</v>
      </c>
      <c r="BA9" s="895">
        <f t="shared" si="3"/>
        <v>0</v>
      </c>
    </row>
    <row r="10" spans="1:53" ht="15.75">
      <c r="A10" s="611" t="s">
        <v>236</v>
      </c>
      <c r="B10" s="894"/>
      <c r="C10" s="895"/>
      <c r="D10" s="827"/>
      <c r="E10" s="827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2"/>
      <c r="S10" s="826"/>
      <c r="T10" s="894"/>
      <c r="U10" s="895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821"/>
      <c r="AJ10" s="821"/>
      <c r="AK10" s="821"/>
      <c r="AL10" s="821"/>
      <c r="AM10" s="821"/>
      <c r="AN10" s="821"/>
      <c r="AO10" s="821"/>
      <c r="AP10" s="821"/>
      <c r="AQ10" s="821"/>
      <c r="AR10" s="821"/>
      <c r="AS10" s="821"/>
      <c r="AT10" s="821"/>
      <c r="AU10" s="826"/>
      <c r="AV10" s="894">
        <f t="shared" si="0"/>
        <v>0</v>
      </c>
      <c r="AW10" s="895">
        <f t="shared" si="1"/>
        <v>0</v>
      </c>
      <c r="AX10" s="821"/>
      <c r="AY10" s="826"/>
      <c r="AZ10" s="894">
        <f t="shared" si="2"/>
        <v>0</v>
      </c>
      <c r="BA10" s="895">
        <f t="shared" si="3"/>
        <v>0</v>
      </c>
    </row>
    <row r="11" spans="1:53" ht="15.75">
      <c r="A11" s="611" t="s">
        <v>237</v>
      </c>
      <c r="B11" s="894"/>
      <c r="C11" s="895"/>
      <c r="D11" s="827"/>
      <c r="E11" s="827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2"/>
      <c r="S11" s="826"/>
      <c r="T11" s="894"/>
      <c r="U11" s="895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1"/>
      <c r="AJ11" s="821"/>
      <c r="AK11" s="821"/>
      <c r="AL11" s="821"/>
      <c r="AM11" s="821"/>
      <c r="AN11" s="821"/>
      <c r="AO11" s="821"/>
      <c r="AP11" s="821"/>
      <c r="AQ11" s="821"/>
      <c r="AR11" s="821"/>
      <c r="AS11" s="821"/>
      <c r="AT11" s="821"/>
      <c r="AU11" s="826"/>
      <c r="AV11" s="894">
        <f t="shared" si="0"/>
        <v>0</v>
      </c>
      <c r="AW11" s="895">
        <f t="shared" si="1"/>
        <v>0</v>
      </c>
      <c r="AX11" s="821"/>
      <c r="AY11" s="826"/>
      <c r="AZ11" s="894">
        <f t="shared" si="2"/>
        <v>0</v>
      </c>
      <c r="BA11" s="895">
        <f t="shared" si="3"/>
        <v>0</v>
      </c>
    </row>
    <row r="12" spans="1:53" ht="15.75">
      <c r="A12" s="611" t="s">
        <v>238</v>
      </c>
      <c r="B12" s="894"/>
      <c r="C12" s="895"/>
      <c r="D12" s="827"/>
      <c r="E12" s="827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2"/>
      <c r="S12" s="826"/>
      <c r="T12" s="894"/>
      <c r="U12" s="895"/>
      <c r="V12" s="821"/>
      <c r="W12" s="821"/>
      <c r="X12" s="821"/>
      <c r="Y12" s="821"/>
      <c r="Z12" s="821"/>
      <c r="AA12" s="821"/>
      <c r="AB12" s="821">
        <v>100000</v>
      </c>
      <c r="AC12" s="821">
        <v>50000</v>
      </c>
      <c r="AD12" s="821"/>
      <c r="AE12" s="821"/>
      <c r="AF12" s="821"/>
      <c r="AG12" s="821"/>
      <c r="AH12" s="821"/>
      <c r="AI12" s="821"/>
      <c r="AJ12" s="821"/>
      <c r="AK12" s="821"/>
      <c r="AL12" s="821"/>
      <c r="AM12" s="821"/>
      <c r="AN12" s="821">
        <v>311</v>
      </c>
      <c r="AO12" s="821"/>
      <c r="AP12" s="821"/>
      <c r="AQ12" s="821"/>
      <c r="AR12" s="821"/>
      <c r="AS12" s="821"/>
      <c r="AT12" s="821"/>
      <c r="AU12" s="826"/>
      <c r="AV12" s="894">
        <f t="shared" si="0"/>
        <v>100311</v>
      </c>
      <c r="AW12" s="895">
        <f t="shared" si="1"/>
        <v>50000</v>
      </c>
      <c r="AX12" s="821">
        <v>4081272</v>
      </c>
      <c r="AY12" s="826">
        <v>5043044</v>
      </c>
      <c r="AZ12" s="894">
        <f t="shared" si="2"/>
        <v>4181583</v>
      </c>
      <c r="BA12" s="895">
        <f t="shared" si="3"/>
        <v>5093044</v>
      </c>
    </row>
    <row r="13" spans="1:53" ht="15.75">
      <c r="A13" s="611" t="s">
        <v>239</v>
      </c>
      <c r="B13" s="894"/>
      <c r="C13" s="895"/>
      <c r="D13" s="827"/>
      <c r="E13" s="827"/>
      <c r="F13" s="821"/>
      <c r="G13" s="821"/>
      <c r="H13" s="821">
        <v>84811960</v>
      </c>
      <c r="I13" s="821">
        <v>81152378</v>
      </c>
      <c r="J13" s="821"/>
      <c r="K13" s="821"/>
      <c r="L13" s="821">
        <v>64825</v>
      </c>
      <c r="M13" s="821"/>
      <c r="N13" s="821"/>
      <c r="O13" s="821"/>
      <c r="P13" s="821"/>
      <c r="Q13" s="821"/>
      <c r="R13" s="822"/>
      <c r="S13" s="826"/>
      <c r="T13" s="894"/>
      <c r="U13" s="895"/>
      <c r="V13" s="821">
        <v>40073306</v>
      </c>
      <c r="W13" s="821">
        <v>30608141</v>
      </c>
      <c r="X13" s="821">
        <v>23024456</v>
      </c>
      <c r="Y13" s="821">
        <v>19842696</v>
      </c>
      <c r="Z13" s="821">
        <v>342733</v>
      </c>
      <c r="AA13" s="821"/>
      <c r="AB13" s="821"/>
      <c r="AC13" s="821"/>
      <c r="AD13" s="821">
        <v>22595539</v>
      </c>
      <c r="AE13" s="821">
        <v>17356644</v>
      </c>
      <c r="AF13" s="821">
        <v>5884730</v>
      </c>
      <c r="AG13" s="821"/>
      <c r="AH13" s="821"/>
      <c r="AI13" s="821"/>
      <c r="AJ13" s="821"/>
      <c r="AK13" s="821"/>
      <c r="AL13" s="821"/>
      <c r="AM13" s="821"/>
      <c r="AN13" s="821">
        <v>69618897</v>
      </c>
      <c r="AO13" s="821"/>
      <c r="AP13" s="821">
        <v>4462147</v>
      </c>
      <c r="AQ13" s="821">
        <v>4085232</v>
      </c>
      <c r="AR13" s="821"/>
      <c r="AS13" s="821"/>
      <c r="AT13" s="821">
        <v>230111</v>
      </c>
      <c r="AU13" s="826">
        <v>77208</v>
      </c>
      <c r="AV13" s="894">
        <f t="shared" si="0"/>
        <v>251108704</v>
      </c>
      <c r="AW13" s="895">
        <f t="shared" si="1"/>
        <v>153122299</v>
      </c>
      <c r="AX13" s="821"/>
      <c r="AY13" s="826"/>
      <c r="AZ13" s="894">
        <f t="shared" si="2"/>
        <v>251108704</v>
      </c>
      <c r="BA13" s="895">
        <f t="shared" si="3"/>
        <v>153122299</v>
      </c>
    </row>
    <row r="14" spans="1:53" s="609" customFormat="1" ht="15.75" thickBot="1">
      <c r="A14" s="900" t="s">
        <v>54</v>
      </c>
      <c r="B14" s="896">
        <f aca="true" t="shared" si="4" ref="B14:AY14">SUM(B4:B13)</f>
        <v>2682948</v>
      </c>
      <c r="C14" s="607">
        <f t="shared" si="4"/>
        <v>2682948</v>
      </c>
      <c r="D14" s="606">
        <f t="shared" si="4"/>
        <v>7070805</v>
      </c>
      <c r="E14" s="607">
        <f t="shared" si="4"/>
        <v>5305305</v>
      </c>
      <c r="F14" s="607">
        <f t="shared" si="4"/>
        <v>0</v>
      </c>
      <c r="G14" s="607">
        <f t="shared" si="4"/>
        <v>0</v>
      </c>
      <c r="H14" s="607">
        <f t="shared" si="4"/>
        <v>95815136</v>
      </c>
      <c r="I14" s="607">
        <f t="shared" si="4"/>
        <v>92071861</v>
      </c>
      <c r="J14" s="607">
        <f t="shared" si="4"/>
        <v>2122304</v>
      </c>
      <c r="K14" s="607">
        <f t="shared" si="4"/>
        <v>2074442</v>
      </c>
      <c r="L14" s="607">
        <f t="shared" si="4"/>
        <v>1314825</v>
      </c>
      <c r="M14" s="607">
        <f t="shared" si="4"/>
        <v>1250000</v>
      </c>
      <c r="N14" s="607">
        <f t="shared" si="4"/>
        <v>8329217</v>
      </c>
      <c r="O14" s="607">
        <f t="shared" si="4"/>
        <v>8329217</v>
      </c>
      <c r="P14" s="607">
        <f t="shared" si="4"/>
        <v>16848478</v>
      </c>
      <c r="Q14" s="607">
        <f t="shared" si="4"/>
        <v>16848478</v>
      </c>
      <c r="R14" s="607">
        <f t="shared" si="4"/>
        <v>0</v>
      </c>
      <c r="S14" s="608">
        <f t="shared" si="4"/>
        <v>0</v>
      </c>
      <c r="T14" s="896">
        <f t="shared" si="4"/>
        <v>0</v>
      </c>
      <c r="U14" s="607">
        <f t="shared" si="4"/>
        <v>0</v>
      </c>
      <c r="V14" s="606">
        <f t="shared" si="4"/>
        <v>43783426</v>
      </c>
      <c r="W14" s="606">
        <f t="shared" si="4"/>
        <v>33910346</v>
      </c>
      <c r="X14" s="606">
        <f t="shared" si="4"/>
        <v>57541810</v>
      </c>
      <c r="Y14" s="606">
        <f t="shared" si="4"/>
        <v>54353450</v>
      </c>
      <c r="Z14" s="606">
        <f t="shared" si="4"/>
        <v>342733</v>
      </c>
      <c r="AA14" s="606">
        <f t="shared" si="4"/>
        <v>0</v>
      </c>
      <c r="AB14" s="606">
        <f t="shared" si="4"/>
        <v>2800000</v>
      </c>
      <c r="AC14" s="606">
        <f t="shared" si="4"/>
        <v>1350000</v>
      </c>
      <c r="AD14" s="606">
        <f t="shared" si="4"/>
        <v>23115902</v>
      </c>
      <c r="AE14" s="606">
        <f t="shared" si="4"/>
        <v>17877007</v>
      </c>
      <c r="AF14" s="606">
        <f t="shared" si="4"/>
        <v>6824427</v>
      </c>
      <c r="AG14" s="606">
        <f t="shared" si="4"/>
        <v>0</v>
      </c>
      <c r="AH14" s="606">
        <f t="shared" si="4"/>
        <v>0</v>
      </c>
      <c r="AI14" s="606">
        <f t="shared" si="4"/>
        <v>0</v>
      </c>
      <c r="AJ14" s="606">
        <f t="shared" si="4"/>
        <v>3031592</v>
      </c>
      <c r="AK14" s="606">
        <f t="shared" si="4"/>
        <v>3031592</v>
      </c>
      <c r="AL14" s="606">
        <f t="shared" si="4"/>
        <v>0</v>
      </c>
      <c r="AM14" s="606"/>
      <c r="AN14" s="606">
        <f>SUM(AN4:AN13)</f>
        <v>69619208</v>
      </c>
      <c r="AO14" s="606">
        <f t="shared" si="4"/>
        <v>0</v>
      </c>
      <c r="AP14" s="606">
        <f t="shared" si="4"/>
        <v>4471702</v>
      </c>
      <c r="AQ14" s="606">
        <f t="shared" si="4"/>
        <v>4087453</v>
      </c>
      <c r="AR14" s="606">
        <f t="shared" si="4"/>
        <v>2686056</v>
      </c>
      <c r="AS14" s="606">
        <f t="shared" si="4"/>
        <v>2686056</v>
      </c>
      <c r="AT14" s="607">
        <f t="shared" si="4"/>
        <v>489748</v>
      </c>
      <c r="AU14" s="608">
        <f t="shared" si="4"/>
        <v>336845</v>
      </c>
      <c r="AV14" s="990">
        <f t="shared" si="0"/>
        <v>348890317</v>
      </c>
      <c r="AW14" s="991">
        <f t="shared" si="1"/>
        <v>246195000</v>
      </c>
      <c r="AX14" s="606">
        <f t="shared" si="4"/>
        <v>97419373</v>
      </c>
      <c r="AY14" s="608">
        <f t="shared" si="4"/>
        <v>98380185</v>
      </c>
      <c r="AZ14" s="990">
        <f t="shared" si="2"/>
        <v>446309690</v>
      </c>
      <c r="BA14" s="991">
        <f t="shared" si="3"/>
        <v>344575185</v>
      </c>
    </row>
  </sheetData>
  <sheetProtection/>
  <mergeCells count="28">
    <mergeCell ref="AZ2:BA2"/>
    <mergeCell ref="AX2:AY2"/>
    <mergeCell ref="AV2:AW2"/>
    <mergeCell ref="AD2:AE2"/>
    <mergeCell ref="AF2:AG2"/>
    <mergeCell ref="AH2:AI2"/>
    <mergeCell ref="AT2:AU2"/>
    <mergeCell ref="AR2:AS2"/>
    <mergeCell ref="AP2:AQ2"/>
    <mergeCell ref="AN2:AO2"/>
    <mergeCell ref="AL2:AM2"/>
    <mergeCell ref="AJ2:AK2"/>
    <mergeCell ref="R2:S2"/>
    <mergeCell ref="T2:U2"/>
    <mergeCell ref="V2:W2"/>
    <mergeCell ref="X2:Y2"/>
    <mergeCell ref="Z2:AA2"/>
    <mergeCell ref="AB2:AC2"/>
    <mergeCell ref="A2:A3"/>
    <mergeCell ref="A1:AZ1"/>
    <mergeCell ref="B2:C2"/>
    <mergeCell ref="D2:E2"/>
    <mergeCell ref="F2:G2"/>
    <mergeCell ref="H2:I2"/>
    <mergeCell ref="L2:M2"/>
    <mergeCell ref="J2:K2"/>
    <mergeCell ref="N2:O2"/>
    <mergeCell ref="P2:Q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V13" sqref="V13"/>
    </sheetView>
  </sheetViews>
  <sheetFormatPr defaultColWidth="9.140625" defaultRowHeight="15"/>
  <cols>
    <col min="1" max="1" width="50.00390625" style="111" bestFit="1" customWidth="1"/>
    <col min="2" max="3" width="10.8515625" style="111" customWidth="1"/>
    <col min="4" max="4" width="10.57421875" style="111" customWidth="1"/>
    <col min="5" max="5" width="10.421875" style="111" customWidth="1"/>
    <col min="6" max="6" width="11.28125" style="111" customWidth="1"/>
    <col min="7" max="7" width="10.8515625" style="111" customWidth="1"/>
    <col min="8" max="9" width="10.57421875" style="111" customWidth="1"/>
    <col min="10" max="11" width="10.28125" style="111" customWidth="1"/>
    <col min="12" max="12" width="10.57421875" style="111" customWidth="1"/>
    <col min="13" max="13" width="10.7109375" style="111" customWidth="1"/>
    <col min="14" max="14" width="10.421875" style="111" customWidth="1"/>
    <col min="15" max="15" width="11.421875" style="111" customWidth="1"/>
    <col min="16" max="17" width="10.421875" style="111" customWidth="1"/>
    <col min="18" max="18" width="11.28125" style="111" customWidth="1"/>
    <col min="19" max="20" width="10.28125" style="111" customWidth="1"/>
    <col min="21" max="23" width="10.57421875" style="111" customWidth="1"/>
    <col min="24" max="24" width="10.7109375" style="111" customWidth="1"/>
    <col min="25" max="25" width="10.28125" style="111" bestFit="1" customWidth="1"/>
    <col min="26" max="26" width="10.421875" style="111" customWidth="1"/>
    <col min="27" max="27" width="10.28125" style="111" bestFit="1" customWidth="1"/>
    <col min="28" max="16384" width="9.140625" style="111" customWidth="1"/>
  </cols>
  <sheetData>
    <row r="1" s="486" customFormat="1" ht="17.25" thickBot="1">
      <c r="A1" s="487" t="s">
        <v>244</v>
      </c>
    </row>
    <row r="2" spans="1:27" ht="93" thickBot="1">
      <c r="A2" s="1342" t="s">
        <v>0</v>
      </c>
      <c r="B2" s="648" t="s">
        <v>153</v>
      </c>
      <c r="C2" s="710" t="s">
        <v>154</v>
      </c>
      <c r="D2" s="710" t="s">
        <v>155</v>
      </c>
      <c r="E2" s="710" t="s">
        <v>156</v>
      </c>
      <c r="F2" s="710" t="s">
        <v>157</v>
      </c>
      <c r="G2" s="710" t="s">
        <v>158</v>
      </c>
      <c r="H2" s="710" t="s">
        <v>159</v>
      </c>
      <c r="I2" s="710" t="s">
        <v>160</v>
      </c>
      <c r="J2" s="710" t="s">
        <v>161</v>
      </c>
      <c r="K2" s="710" t="s">
        <v>162</v>
      </c>
      <c r="L2" s="710" t="s">
        <v>163</v>
      </c>
      <c r="M2" s="710" t="s">
        <v>164</v>
      </c>
      <c r="N2" s="710" t="s">
        <v>165</v>
      </c>
      <c r="O2" s="710" t="s">
        <v>166</v>
      </c>
      <c r="P2" s="710" t="s">
        <v>167</v>
      </c>
      <c r="Q2" s="710" t="s">
        <v>168</v>
      </c>
      <c r="R2" s="710" t="s">
        <v>169</v>
      </c>
      <c r="S2" s="710" t="s">
        <v>170</v>
      </c>
      <c r="T2" s="710" t="s">
        <v>171</v>
      </c>
      <c r="U2" s="710" t="s">
        <v>172</v>
      </c>
      <c r="V2" s="710" t="s">
        <v>173</v>
      </c>
      <c r="W2" s="710" t="s">
        <v>174</v>
      </c>
      <c r="X2" s="710" t="s">
        <v>175</v>
      </c>
      <c r="Y2" s="710" t="s">
        <v>1</v>
      </c>
      <c r="Z2" s="710" t="s">
        <v>176</v>
      </c>
      <c r="AA2" s="710" t="s">
        <v>2</v>
      </c>
    </row>
    <row r="3" spans="1:27" s="528" customFormat="1" ht="31.5" customHeight="1" thickBot="1">
      <c r="A3" s="1343"/>
      <c r="B3" s="649" t="s">
        <v>286</v>
      </c>
      <c r="C3" s="649" t="s">
        <v>286</v>
      </c>
      <c r="D3" s="649" t="s">
        <v>286</v>
      </c>
      <c r="E3" s="649" t="s">
        <v>286</v>
      </c>
      <c r="F3" s="649" t="s">
        <v>286</v>
      </c>
      <c r="G3" s="649" t="s">
        <v>286</v>
      </c>
      <c r="H3" s="649" t="s">
        <v>286</v>
      </c>
      <c r="I3" s="649" t="s">
        <v>286</v>
      </c>
      <c r="J3" s="649" t="s">
        <v>286</v>
      </c>
      <c r="K3" s="649" t="s">
        <v>286</v>
      </c>
      <c r="L3" s="649" t="s">
        <v>286</v>
      </c>
      <c r="M3" s="649" t="s">
        <v>286</v>
      </c>
      <c r="N3" s="649" t="s">
        <v>286</v>
      </c>
      <c r="O3" s="649" t="s">
        <v>286</v>
      </c>
      <c r="P3" s="649" t="s">
        <v>286</v>
      </c>
      <c r="Q3" s="649" t="s">
        <v>286</v>
      </c>
      <c r="R3" s="649" t="s">
        <v>286</v>
      </c>
      <c r="S3" s="649" t="s">
        <v>286</v>
      </c>
      <c r="T3" s="649" t="s">
        <v>286</v>
      </c>
      <c r="U3" s="649" t="s">
        <v>286</v>
      </c>
      <c r="V3" s="649" t="s">
        <v>286</v>
      </c>
      <c r="W3" s="649" t="s">
        <v>286</v>
      </c>
      <c r="X3" s="649" t="s">
        <v>286</v>
      </c>
      <c r="Y3" s="649" t="s">
        <v>286</v>
      </c>
      <c r="Z3" s="649" t="s">
        <v>286</v>
      </c>
      <c r="AA3" s="649" t="s">
        <v>286</v>
      </c>
    </row>
    <row r="4" spans="1:27" ht="15.75" thickBot="1">
      <c r="A4" s="479" t="s">
        <v>240</v>
      </c>
      <c r="B4" s="475">
        <v>0</v>
      </c>
      <c r="C4" s="475">
        <v>700000</v>
      </c>
      <c r="D4" s="475">
        <v>0</v>
      </c>
      <c r="E4" s="475">
        <v>0</v>
      </c>
      <c r="F4" s="475">
        <v>600000</v>
      </c>
      <c r="G4" s="475">
        <v>0</v>
      </c>
      <c r="H4" s="475">
        <v>0</v>
      </c>
      <c r="I4" s="475">
        <v>0</v>
      </c>
      <c r="J4" s="475">
        <v>0</v>
      </c>
      <c r="K4" s="475">
        <v>0</v>
      </c>
      <c r="L4" s="475">
        <v>0</v>
      </c>
      <c r="M4" s="475">
        <v>0</v>
      </c>
      <c r="N4" s="475">
        <v>0</v>
      </c>
      <c r="O4" s="475">
        <v>1000000</v>
      </c>
      <c r="P4" s="475">
        <v>0</v>
      </c>
      <c r="Q4" s="475">
        <v>0</v>
      </c>
      <c r="R4" s="475"/>
      <c r="S4" s="475">
        <v>0</v>
      </c>
      <c r="T4" s="475">
        <v>0</v>
      </c>
      <c r="U4" s="475">
        <v>0</v>
      </c>
      <c r="V4" s="475">
        <v>0</v>
      </c>
      <c r="W4" s="484">
        <v>0</v>
      </c>
      <c r="X4" s="477">
        <v>0</v>
      </c>
      <c r="Y4" s="475">
        <f>SUM(B4:X4)</f>
        <v>2300000</v>
      </c>
      <c r="Z4" s="480">
        <v>0</v>
      </c>
      <c r="AA4" s="482">
        <f>SUM(Y4+Z4)</f>
        <v>2300000</v>
      </c>
    </row>
    <row r="5" spans="1:27" ht="15.75" thickBot="1">
      <c r="A5" s="474" t="s">
        <v>241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 t="s">
        <v>250</v>
      </c>
      <c r="W5" s="485"/>
      <c r="X5" s="478"/>
      <c r="Y5" s="475">
        <f>SUM(B5:X5)</f>
        <v>0</v>
      </c>
      <c r="Z5" s="481"/>
      <c r="AA5" s="483"/>
    </row>
    <row r="6" spans="1:27" ht="15.75" thickBot="1">
      <c r="A6" s="474" t="s">
        <v>242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85"/>
      <c r="X6" s="478"/>
      <c r="Y6" s="475">
        <f>SUM(B6:X6)</f>
        <v>0</v>
      </c>
      <c r="Z6" s="481"/>
      <c r="AA6" s="483"/>
    </row>
    <row r="7" spans="1:27" ht="15">
      <c r="A7" s="474" t="s">
        <v>75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>
        <v>31810</v>
      </c>
      <c r="S7" s="476"/>
      <c r="T7" s="476"/>
      <c r="U7" s="476"/>
      <c r="V7" s="476"/>
      <c r="W7" s="485"/>
      <c r="X7" s="478"/>
      <c r="Y7" s="475">
        <f>SUM(B7:X7)</f>
        <v>31810</v>
      </c>
      <c r="Z7" s="481"/>
      <c r="AA7" s="483"/>
    </row>
    <row r="8" spans="1:27" s="528" customFormat="1" ht="15.75" thickBot="1">
      <c r="A8" s="604" t="s">
        <v>54</v>
      </c>
      <c r="B8" s="605">
        <f>SUM(B4:B7)</f>
        <v>0</v>
      </c>
      <c r="C8" s="605">
        <f aca="true" t="shared" si="0" ref="C8:AA8">SUM(C4:C7)</f>
        <v>700000</v>
      </c>
      <c r="D8" s="605">
        <f t="shared" si="0"/>
        <v>0</v>
      </c>
      <c r="E8" s="605">
        <f t="shared" si="0"/>
        <v>0</v>
      </c>
      <c r="F8" s="605">
        <f t="shared" si="0"/>
        <v>600000</v>
      </c>
      <c r="G8" s="605">
        <f t="shared" si="0"/>
        <v>0</v>
      </c>
      <c r="H8" s="605">
        <f t="shared" si="0"/>
        <v>0</v>
      </c>
      <c r="I8" s="605">
        <f t="shared" si="0"/>
        <v>0</v>
      </c>
      <c r="J8" s="605">
        <f t="shared" si="0"/>
        <v>0</v>
      </c>
      <c r="K8" s="605">
        <f t="shared" si="0"/>
        <v>0</v>
      </c>
      <c r="L8" s="605">
        <f t="shared" si="0"/>
        <v>0</v>
      </c>
      <c r="M8" s="605">
        <f t="shared" si="0"/>
        <v>0</v>
      </c>
      <c r="N8" s="605">
        <f t="shared" si="0"/>
        <v>0</v>
      </c>
      <c r="O8" s="605">
        <f t="shared" si="0"/>
        <v>1000000</v>
      </c>
      <c r="P8" s="605">
        <f t="shared" si="0"/>
        <v>0</v>
      </c>
      <c r="Q8" s="605">
        <f t="shared" si="0"/>
        <v>0</v>
      </c>
      <c r="R8" s="605">
        <f t="shared" si="0"/>
        <v>31810</v>
      </c>
      <c r="S8" s="605">
        <f t="shared" si="0"/>
        <v>0</v>
      </c>
      <c r="T8" s="605">
        <f t="shared" si="0"/>
        <v>0</v>
      </c>
      <c r="U8" s="605">
        <f t="shared" si="0"/>
        <v>0</v>
      </c>
      <c r="V8" s="605">
        <f t="shared" si="0"/>
        <v>0</v>
      </c>
      <c r="W8" s="605">
        <f t="shared" si="0"/>
        <v>0</v>
      </c>
      <c r="X8" s="605">
        <f t="shared" si="0"/>
        <v>0</v>
      </c>
      <c r="Y8" s="605">
        <f t="shared" si="0"/>
        <v>2331810</v>
      </c>
      <c r="Z8" s="605">
        <f t="shared" si="0"/>
        <v>0</v>
      </c>
      <c r="AA8" s="605">
        <f t="shared" si="0"/>
        <v>2300000</v>
      </c>
    </row>
  </sheetData>
  <sheetProtection/>
  <mergeCells count="1">
    <mergeCell ref="A2:A3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W10"/>
  <sheetViews>
    <sheetView zoomScale="140" zoomScaleNormal="140" zoomScalePageLayoutView="0" workbookViewId="0" topLeftCell="DX1">
      <selection activeCell="DW13" sqref="DW13"/>
    </sheetView>
  </sheetViews>
  <sheetFormatPr defaultColWidth="9.140625" defaultRowHeight="15"/>
  <cols>
    <col min="1" max="1" width="8.8515625" style="12" customWidth="1"/>
    <col min="2" max="2" width="8.7109375" style="12" bestFit="1" customWidth="1"/>
    <col min="3" max="3" width="7.28125" style="12" bestFit="1" customWidth="1"/>
    <col min="4" max="4" width="9.28125" style="12" customWidth="1"/>
    <col min="5" max="5" width="8.7109375" style="12" bestFit="1" customWidth="1"/>
    <col min="6" max="6" width="9.7109375" style="12" customWidth="1"/>
    <col min="7" max="7" width="11.421875" style="12" customWidth="1"/>
    <col min="8" max="8" width="5.57421875" style="12" bestFit="1" customWidth="1"/>
    <col min="9" max="9" width="11.57421875" style="12" customWidth="1"/>
    <col min="10" max="10" width="8.421875" style="12" customWidth="1"/>
    <col min="11" max="11" width="7.8515625" style="12" customWidth="1"/>
    <col min="12" max="12" width="9.28125" style="12" customWidth="1"/>
    <col min="13" max="13" width="9.140625" style="12" customWidth="1"/>
    <col min="14" max="14" width="8.57421875" style="12" customWidth="1"/>
    <col min="15" max="15" width="9.28125" style="12" customWidth="1"/>
    <col min="16" max="16" width="10.00390625" style="12" customWidth="1"/>
    <col min="17" max="17" width="8.28125" style="12" customWidth="1"/>
    <col min="18" max="18" width="8.421875" style="12" customWidth="1"/>
    <col min="19" max="19" width="10.421875" style="12" customWidth="1"/>
    <col min="20" max="20" width="9.00390625" style="12" customWidth="1"/>
    <col min="21" max="21" width="9.28125" style="12" customWidth="1"/>
    <col min="22" max="22" width="9.00390625" style="12" customWidth="1"/>
    <col min="23" max="23" width="9.57421875" style="12" customWidth="1"/>
    <col min="24" max="24" width="8.28125" style="12" customWidth="1"/>
    <col min="25" max="25" width="10.00390625" style="12" customWidth="1"/>
    <col min="26" max="26" width="10.140625" style="12" customWidth="1"/>
    <col min="27" max="27" width="6.421875" style="12" customWidth="1"/>
    <col min="28" max="28" width="9.421875" style="12" customWidth="1"/>
    <col min="29" max="29" width="8.140625" style="12" customWidth="1"/>
    <col min="30" max="30" width="9.28125" style="12" customWidth="1"/>
    <col min="31" max="31" width="10.00390625" style="12" customWidth="1"/>
    <col min="32" max="32" width="6.00390625" style="12" bestFit="1" customWidth="1"/>
    <col min="33" max="33" width="5.140625" style="12" customWidth="1"/>
    <col min="34" max="34" width="8.57421875" style="12" customWidth="1"/>
    <col min="35" max="35" width="10.57421875" style="12" bestFit="1" customWidth="1"/>
    <col min="36" max="36" width="9.28125" style="12" customWidth="1"/>
    <col min="37" max="37" width="9.57421875" style="12" customWidth="1"/>
    <col min="38" max="38" width="7.7109375" style="12" bestFit="1" customWidth="1"/>
    <col min="39" max="39" width="5.7109375" style="12" bestFit="1" customWidth="1"/>
    <col min="40" max="40" width="10.140625" style="12" customWidth="1"/>
    <col min="41" max="41" width="10.57421875" style="12" bestFit="1" customWidth="1"/>
    <col min="42" max="42" width="10.140625" style="12" customWidth="1"/>
    <col min="43" max="43" width="12.00390625" style="12" customWidth="1"/>
    <col min="44" max="45" width="6.421875" style="12" customWidth="1"/>
    <col min="46" max="46" width="9.28125" style="12" customWidth="1"/>
    <col min="47" max="47" width="10.57421875" style="12" bestFit="1" customWidth="1"/>
    <col min="48" max="48" width="11.00390625" style="12" customWidth="1"/>
    <col min="49" max="49" width="10.7109375" style="12" customWidth="1"/>
    <col min="50" max="51" width="7.421875" style="12" customWidth="1"/>
    <col min="52" max="52" width="9.421875" style="12" customWidth="1"/>
    <col min="53" max="53" width="8.140625" style="12" customWidth="1"/>
    <col min="54" max="54" width="8.8515625" style="12" customWidth="1"/>
    <col min="55" max="55" width="11.421875" style="12" customWidth="1"/>
    <col min="56" max="56" width="5.140625" style="12" bestFit="1" customWidth="1"/>
    <col min="57" max="57" width="5.140625" style="12" customWidth="1"/>
    <col min="58" max="58" width="9.00390625" style="12" customWidth="1"/>
    <col min="59" max="59" width="9.57421875" style="12" customWidth="1"/>
    <col min="60" max="60" width="8.57421875" style="12" bestFit="1" customWidth="1"/>
    <col min="61" max="61" width="8.57421875" style="12" customWidth="1"/>
    <col min="62" max="62" width="9.00390625" style="12" customWidth="1"/>
    <col min="63" max="63" width="5.8515625" style="12" bestFit="1" customWidth="1"/>
    <col min="64" max="64" width="10.140625" style="12" customWidth="1"/>
    <col min="65" max="65" width="10.57421875" style="12" bestFit="1" customWidth="1"/>
    <col min="66" max="66" width="9.28125" style="12" customWidth="1"/>
    <col min="67" max="67" width="9.421875" style="12" customWidth="1"/>
    <col min="68" max="68" width="8.7109375" style="12" bestFit="1" customWidth="1"/>
    <col min="69" max="69" width="8.7109375" style="12" customWidth="1"/>
    <col min="70" max="71" width="9.8515625" style="12" bestFit="1" customWidth="1"/>
    <col min="72" max="72" width="13.00390625" style="12" customWidth="1"/>
    <col min="73" max="73" width="11.140625" style="12" customWidth="1"/>
    <col min="74" max="74" width="7.00390625" style="12" bestFit="1" customWidth="1"/>
    <col min="75" max="75" width="7.00390625" style="12" customWidth="1"/>
    <col min="76" max="76" width="9.28125" style="12" customWidth="1"/>
    <col min="77" max="77" width="7.7109375" style="12" customWidth="1"/>
    <col min="78" max="78" width="9.28125" style="12" customWidth="1"/>
    <col min="79" max="79" width="9.57421875" style="12" customWidth="1"/>
    <col min="80" max="80" width="7.7109375" style="12" customWidth="1"/>
    <col min="81" max="81" width="9.28125" style="12" customWidth="1"/>
    <col min="82" max="82" width="8.421875" style="12" customWidth="1"/>
    <col min="83" max="83" width="8.57421875" style="12" customWidth="1"/>
    <col min="84" max="84" width="11.140625" style="12" customWidth="1"/>
    <col min="85" max="85" width="12.421875" style="12" bestFit="1" customWidth="1"/>
    <col min="86" max="86" width="12.00390625" style="12" customWidth="1"/>
    <col min="87" max="87" width="9.8515625" style="12" bestFit="1" customWidth="1"/>
    <col min="88" max="88" width="12.421875" style="12" bestFit="1" customWidth="1"/>
    <col min="89" max="89" width="10.57421875" style="12" bestFit="1" customWidth="1"/>
    <col min="90" max="90" width="12.00390625" style="12" customWidth="1"/>
    <col min="91" max="93" width="9.28125" style="12" customWidth="1"/>
    <col min="94" max="94" width="8.8515625" style="12" customWidth="1"/>
    <col min="95" max="95" width="7.7109375" style="12" customWidth="1"/>
    <col min="96" max="96" width="9.28125" style="12" customWidth="1"/>
    <col min="97" max="97" width="9.7109375" style="12" customWidth="1"/>
    <col min="98" max="98" width="6.00390625" style="12" bestFit="1" customWidth="1"/>
    <col min="99" max="99" width="5.140625" style="12" customWidth="1"/>
    <col min="100" max="100" width="10.57421875" style="12" customWidth="1"/>
    <col min="101" max="101" width="10.57421875" style="12" bestFit="1" customWidth="1"/>
    <col min="102" max="102" width="10.57421875" style="12" customWidth="1"/>
    <col min="103" max="103" width="12.421875" style="12" bestFit="1" customWidth="1"/>
    <col min="104" max="104" width="7.421875" style="12" customWidth="1"/>
    <col min="105" max="105" width="7.57421875" style="12" customWidth="1"/>
    <col min="106" max="106" width="12.421875" style="12" bestFit="1" customWidth="1"/>
    <col min="107" max="107" width="10.57421875" style="12" bestFit="1" customWidth="1"/>
    <col min="108" max="108" width="10.140625" style="12" customWidth="1"/>
    <col min="109" max="109" width="16.28125" style="12" bestFit="1" customWidth="1"/>
    <col min="110" max="110" width="5.140625" style="12" bestFit="1" customWidth="1"/>
    <col min="111" max="111" width="5.140625" style="12" customWidth="1"/>
    <col min="112" max="112" width="12.421875" style="12" bestFit="1" customWidth="1"/>
    <col min="113" max="113" width="10.57421875" style="12" bestFit="1" customWidth="1"/>
    <col min="114" max="114" width="9.140625" style="12" customWidth="1"/>
    <col min="115" max="115" width="12.421875" style="12" bestFit="1" customWidth="1"/>
    <col min="116" max="116" width="10.57421875" style="12" bestFit="1" customWidth="1"/>
    <col min="117" max="117" width="6.7109375" style="12" bestFit="1" customWidth="1"/>
    <col min="118" max="118" width="12.421875" style="12" bestFit="1" customWidth="1"/>
    <col min="119" max="119" width="10.57421875" style="12" bestFit="1" customWidth="1"/>
    <col min="120" max="120" width="11.421875" style="12" customWidth="1"/>
    <col min="121" max="121" width="9.7109375" style="12" customWidth="1"/>
    <col min="122" max="122" width="6.57421875" style="12" customWidth="1"/>
    <col min="123" max="123" width="5.140625" style="12" customWidth="1"/>
    <col min="124" max="124" width="9.57421875" style="12" customWidth="1"/>
    <col min="125" max="125" width="10.57421875" style="12" bestFit="1" customWidth="1"/>
    <col min="126" max="126" width="9.28125" style="12" customWidth="1"/>
    <col min="127" max="127" width="12.421875" style="12" bestFit="1" customWidth="1"/>
    <col min="128" max="128" width="5.28125" style="12" bestFit="1" customWidth="1"/>
    <col min="129" max="129" width="5.140625" style="12" customWidth="1"/>
    <col min="130" max="130" width="12.421875" style="12" bestFit="1" customWidth="1"/>
    <col min="131" max="131" width="10.57421875" style="12" bestFit="1" customWidth="1"/>
    <col min="132" max="132" width="9.28125" style="12" customWidth="1"/>
    <col min="133" max="133" width="12.421875" style="12" bestFit="1" customWidth="1"/>
    <col min="134" max="134" width="7.00390625" style="12" customWidth="1"/>
    <col min="135" max="135" width="5.140625" style="12" customWidth="1"/>
    <col min="136" max="136" width="12.421875" style="12" bestFit="1" customWidth="1"/>
    <col min="137" max="137" width="10.57421875" style="12" bestFit="1" customWidth="1"/>
    <col min="138" max="138" width="9.28125" style="12" customWidth="1"/>
    <col min="139" max="139" width="12.421875" style="12" bestFit="1" customWidth="1"/>
    <col min="140" max="141" width="9.57421875" style="12" customWidth="1"/>
    <col min="142" max="142" width="12.421875" style="12" bestFit="1" customWidth="1"/>
    <col min="143" max="143" width="10.57421875" style="12" bestFit="1" customWidth="1"/>
    <col min="144" max="144" width="9.57421875" style="12" customWidth="1"/>
    <col min="145" max="146" width="9.140625" style="41" customWidth="1"/>
    <col min="147" max="147" width="9.140625" style="12" customWidth="1"/>
    <col min="148" max="149" width="9.7109375" style="12" bestFit="1" customWidth="1"/>
    <col min="150" max="16384" width="9.140625" style="12" customWidth="1"/>
  </cols>
  <sheetData>
    <row r="1" spans="1:144" ht="14.25">
      <c r="A1" s="364" t="s">
        <v>256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  <c r="CC1" s="364"/>
      <c r="CD1" s="364"/>
      <c r="CE1" s="364"/>
      <c r="CF1" s="364"/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/>
      <c r="CW1" s="364"/>
      <c r="CX1" s="364"/>
      <c r="CY1" s="364"/>
      <c r="CZ1" s="364"/>
      <c r="DA1" s="364"/>
      <c r="DB1" s="364"/>
      <c r="DC1" s="364"/>
      <c r="DD1" s="364"/>
      <c r="DE1" s="364"/>
      <c r="DF1" s="364"/>
      <c r="DG1" s="364"/>
      <c r="DH1" s="364"/>
      <c r="DI1" s="364"/>
      <c r="DJ1" s="364"/>
      <c r="DK1" s="364"/>
      <c r="DL1" s="364"/>
      <c r="DM1" s="364"/>
      <c r="DN1" s="364"/>
      <c r="DO1" s="364"/>
      <c r="DP1" s="364"/>
      <c r="DQ1" s="364"/>
      <c r="DR1" s="364"/>
      <c r="DS1" s="364"/>
      <c r="DT1" s="364"/>
      <c r="DU1" s="364"/>
      <c r="DV1" s="364"/>
      <c r="DW1" s="364"/>
      <c r="DX1" s="364"/>
      <c r="DY1" s="364"/>
      <c r="DZ1" s="364"/>
      <c r="EA1" s="364"/>
      <c r="EB1" s="364"/>
      <c r="EC1" s="364"/>
      <c r="ED1" s="364"/>
      <c r="EE1" s="364"/>
      <c r="EF1" s="364"/>
      <c r="EG1" s="364"/>
      <c r="EH1" s="364"/>
      <c r="EI1" s="364"/>
      <c r="EJ1" s="364"/>
      <c r="EK1" s="364"/>
      <c r="EL1" s="364"/>
      <c r="EM1" s="364"/>
      <c r="EN1" s="364"/>
    </row>
    <row r="2" spans="1:144" ht="17.25" thickBot="1">
      <c r="A2" s="1344" t="s">
        <v>278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  <c r="T2" s="1344"/>
      <c r="U2" s="1344"/>
      <c r="V2" s="1344"/>
      <c r="W2" s="1344"/>
      <c r="X2" s="1344"/>
      <c r="Y2" s="1344"/>
      <c r="Z2" s="1344"/>
      <c r="AA2" s="1344"/>
      <c r="AB2" s="1344"/>
      <c r="AC2" s="1344"/>
      <c r="AD2" s="1344"/>
      <c r="AE2" s="1344"/>
      <c r="AF2" s="1344"/>
      <c r="AG2" s="1344"/>
      <c r="AH2" s="1344"/>
      <c r="AI2" s="1344"/>
      <c r="AJ2" s="1344"/>
      <c r="AK2" s="1344"/>
      <c r="AL2" s="1344"/>
      <c r="AM2" s="1344"/>
      <c r="AN2" s="1344"/>
      <c r="AO2" s="1344"/>
      <c r="AP2" s="1344"/>
      <c r="AQ2" s="1344"/>
      <c r="AR2" s="1344"/>
      <c r="AS2" s="1344"/>
      <c r="AT2" s="1344"/>
      <c r="AU2" s="1344"/>
      <c r="AV2" s="1344"/>
      <c r="AW2" s="1344"/>
      <c r="AX2" s="1344"/>
      <c r="AY2" s="1344"/>
      <c r="AZ2" s="1344"/>
      <c r="BA2" s="1344"/>
      <c r="BB2" s="1344"/>
      <c r="BC2" s="1344"/>
      <c r="BD2" s="1344"/>
      <c r="BE2" s="1344"/>
      <c r="BF2" s="1344"/>
      <c r="BG2" s="1344"/>
      <c r="BH2" s="1344"/>
      <c r="BI2" s="1344"/>
      <c r="BJ2" s="1344"/>
      <c r="BK2" s="1344"/>
      <c r="BL2" s="1344"/>
      <c r="BM2" s="1344"/>
      <c r="BN2" s="1344"/>
      <c r="BO2" s="1344"/>
      <c r="BP2" s="1344"/>
      <c r="BQ2" s="1344"/>
      <c r="BR2" s="1344"/>
      <c r="BS2" s="1344"/>
      <c r="BT2" s="1344"/>
      <c r="BU2" s="1344"/>
      <c r="BV2" s="1344"/>
      <c r="BW2" s="1344"/>
      <c r="BX2" s="1344"/>
      <c r="BY2" s="1344"/>
      <c r="BZ2" s="1344"/>
      <c r="CA2" s="1344"/>
      <c r="CB2" s="1344"/>
      <c r="CC2" s="1344"/>
      <c r="CD2" s="1344"/>
      <c r="CE2" s="1344"/>
      <c r="CF2" s="1344"/>
      <c r="CG2" s="1344"/>
      <c r="CH2" s="1344"/>
      <c r="CI2" s="1344"/>
      <c r="CJ2" s="1344"/>
      <c r="CK2" s="1344"/>
      <c r="CL2" s="1344"/>
      <c r="CM2" s="1344"/>
      <c r="CN2" s="1344"/>
      <c r="CO2" s="1344"/>
      <c r="CP2" s="1344"/>
      <c r="CQ2" s="1344"/>
      <c r="CR2" s="1344"/>
      <c r="CS2" s="1344"/>
      <c r="CT2" s="1344"/>
      <c r="CU2" s="1344"/>
      <c r="CV2" s="1344"/>
      <c r="CW2" s="1344"/>
      <c r="CX2" s="1344"/>
      <c r="CY2" s="1344"/>
      <c r="CZ2" s="1344"/>
      <c r="DA2" s="1344"/>
      <c r="DB2" s="1344"/>
      <c r="DC2" s="1344"/>
      <c r="DD2" s="1344"/>
      <c r="DE2" s="1344"/>
      <c r="DF2" s="1344"/>
      <c r="DG2" s="1344"/>
      <c r="DH2" s="1344"/>
      <c r="DI2" s="1344"/>
      <c r="DJ2" s="1344"/>
      <c r="DK2" s="1344"/>
      <c r="DL2" s="1344"/>
      <c r="DM2" s="1344"/>
      <c r="DN2" s="1344"/>
      <c r="DO2" s="1344"/>
      <c r="DP2" s="1344"/>
      <c r="DQ2" s="1344"/>
      <c r="DR2" s="1344"/>
      <c r="DS2" s="1344"/>
      <c r="DT2" s="1344"/>
      <c r="DU2" s="1344"/>
      <c r="DV2" s="1344"/>
      <c r="DW2" s="1344"/>
      <c r="DX2" s="1344"/>
      <c r="DY2" s="1344"/>
      <c r="DZ2" s="1344"/>
      <c r="EA2" s="1344"/>
      <c r="EB2" s="1344"/>
      <c r="EC2" s="1344"/>
      <c r="ED2" s="1344"/>
      <c r="EE2" s="1344"/>
      <c r="EF2" s="1344"/>
      <c r="EG2" s="1344"/>
      <c r="EH2" s="1344"/>
      <c r="EI2" s="1344"/>
      <c r="EJ2" s="1344"/>
      <c r="EK2" s="1344"/>
      <c r="EL2" s="1344"/>
      <c r="EM2" s="1344"/>
      <c r="EN2" s="1344"/>
    </row>
    <row r="3" spans="1:150" ht="27.75" customHeight="1" thickBot="1">
      <c r="A3" s="1345" t="s">
        <v>262</v>
      </c>
      <c r="B3" s="1346"/>
      <c r="C3" s="1346"/>
      <c r="D3" s="1346"/>
      <c r="E3" s="1346"/>
      <c r="F3" s="1347"/>
      <c r="G3" s="1348" t="s">
        <v>154</v>
      </c>
      <c r="H3" s="1349"/>
      <c r="I3" s="1349"/>
      <c r="J3" s="1349"/>
      <c r="K3" s="1349"/>
      <c r="L3" s="1350"/>
      <c r="M3" s="1351" t="s">
        <v>155</v>
      </c>
      <c r="N3" s="1351"/>
      <c r="O3" s="1351"/>
      <c r="P3" s="1351"/>
      <c r="Q3" s="1351"/>
      <c r="R3" s="1352"/>
      <c r="S3" s="1353" t="s">
        <v>264</v>
      </c>
      <c r="T3" s="1354"/>
      <c r="U3" s="1354"/>
      <c r="V3" s="1354"/>
      <c r="W3" s="1354"/>
      <c r="X3" s="1355"/>
      <c r="Y3" s="1353" t="s">
        <v>265</v>
      </c>
      <c r="Z3" s="1354"/>
      <c r="AA3" s="1354"/>
      <c r="AB3" s="1354"/>
      <c r="AC3" s="1354"/>
      <c r="AD3" s="1355"/>
      <c r="AE3" s="1348" t="s">
        <v>270</v>
      </c>
      <c r="AF3" s="1349"/>
      <c r="AG3" s="1349"/>
      <c r="AH3" s="1349"/>
      <c r="AI3" s="1349"/>
      <c r="AJ3" s="1350"/>
      <c r="AK3" s="1348" t="s">
        <v>266</v>
      </c>
      <c r="AL3" s="1349"/>
      <c r="AM3" s="1349"/>
      <c r="AN3" s="1349"/>
      <c r="AO3" s="1349"/>
      <c r="AP3" s="1350"/>
      <c r="AQ3" s="1348" t="s">
        <v>181</v>
      </c>
      <c r="AR3" s="1349"/>
      <c r="AS3" s="1349"/>
      <c r="AT3" s="1349"/>
      <c r="AU3" s="1349"/>
      <c r="AV3" s="1350"/>
      <c r="AW3" s="1356" t="s">
        <v>267</v>
      </c>
      <c r="AX3" s="1357"/>
      <c r="AY3" s="1357"/>
      <c r="AZ3" s="1357"/>
      <c r="BA3" s="1357"/>
      <c r="BB3" s="1358"/>
      <c r="BC3" s="1359" t="s">
        <v>268</v>
      </c>
      <c r="BD3" s="1360"/>
      <c r="BE3" s="1360"/>
      <c r="BF3" s="1360"/>
      <c r="BG3" s="1360"/>
      <c r="BH3" s="1361"/>
      <c r="BI3" s="828"/>
      <c r="BJ3" s="1362" t="s">
        <v>269</v>
      </c>
      <c r="BK3" s="1360"/>
      <c r="BL3" s="1360"/>
      <c r="BM3" s="1360"/>
      <c r="BN3" s="1361"/>
      <c r="BO3" s="1348" t="s">
        <v>180</v>
      </c>
      <c r="BP3" s="1349"/>
      <c r="BQ3" s="1349"/>
      <c r="BR3" s="1349"/>
      <c r="BS3" s="1349"/>
      <c r="BT3" s="1350"/>
      <c r="BU3" s="1363" t="s">
        <v>177</v>
      </c>
      <c r="BV3" s="1364"/>
      <c r="BW3" s="1364"/>
      <c r="BX3" s="1364"/>
      <c r="BY3" s="1364"/>
      <c r="BZ3" s="1365"/>
      <c r="CA3" s="1359" t="s">
        <v>166</v>
      </c>
      <c r="CB3" s="1360"/>
      <c r="CC3" s="1360"/>
      <c r="CD3" s="1360"/>
      <c r="CE3" s="1360"/>
      <c r="CF3" s="1361"/>
      <c r="CG3" s="1366" t="s">
        <v>167</v>
      </c>
      <c r="CH3" s="1367"/>
      <c r="CI3" s="1367"/>
      <c r="CJ3" s="1367"/>
      <c r="CK3" s="1367"/>
      <c r="CL3" s="1368"/>
      <c r="CM3" s="1348" t="s">
        <v>168</v>
      </c>
      <c r="CN3" s="1349"/>
      <c r="CO3" s="1349"/>
      <c r="CP3" s="1349"/>
      <c r="CQ3" s="1349"/>
      <c r="CR3" s="1350"/>
      <c r="CS3" s="1359" t="s">
        <v>273</v>
      </c>
      <c r="CT3" s="1360"/>
      <c r="CU3" s="1360"/>
      <c r="CV3" s="1360"/>
      <c r="CW3" s="1360"/>
      <c r="CX3" s="1361"/>
      <c r="CY3" s="1359" t="s">
        <v>179</v>
      </c>
      <c r="CZ3" s="1360"/>
      <c r="DA3" s="1360"/>
      <c r="DB3" s="1360"/>
      <c r="DC3" s="1360"/>
      <c r="DD3" s="1361"/>
      <c r="DE3" s="1366" t="s">
        <v>171</v>
      </c>
      <c r="DF3" s="1367"/>
      <c r="DG3" s="1367"/>
      <c r="DH3" s="1367"/>
      <c r="DI3" s="1367"/>
      <c r="DJ3" s="1368"/>
      <c r="DK3" s="1348" t="s">
        <v>178</v>
      </c>
      <c r="DL3" s="1349"/>
      <c r="DM3" s="1349"/>
      <c r="DN3" s="1349"/>
      <c r="DO3" s="1349"/>
      <c r="DP3" s="1350"/>
      <c r="DQ3" s="1348" t="s">
        <v>271</v>
      </c>
      <c r="DR3" s="1349"/>
      <c r="DS3" s="1349"/>
      <c r="DT3" s="1349"/>
      <c r="DU3" s="1349"/>
      <c r="DV3" s="1350"/>
      <c r="DW3" s="1348" t="s">
        <v>174</v>
      </c>
      <c r="DX3" s="1349"/>
      <c r="DY3" s="1349"/>
      <c r="DZ3" s="1349"/>
      <c r="EA3" s="1349"/>
      <c r="EB3" s="1350"/>
      <c r="EC3" s="1369" t="s">
        <v>175</v>
      </c>
      <c r="ED3" s="1370"/>
      <c r="EE3" s="1370"/>
      <c r="EF3" s="1370"/>
      <c r="EG3" s="1370"/>
      <c r="EH3" s="1371"/>
      <c r="EI3" s="1372" t="s">
        <v>176</v>
      </c>
      <c r="EJ3" s="1373"/>
      <c r="EK3" s="1373"/>
      <c r="EL3" s="1373"/>
      <c r="EM3" s="1373"/>
      <c r="EN3" s="1374"/>
      <c r="EO3" s="1372" t="s">
        <v>272</v>
      </c>
      <c r="EP3" s="1373"/>
      <c r="EQ3" s="1373"/>
      <c r="ER3" s="1373"/>
      <c r="ES3" s="1373"/>
      <c r="ET3" s="1374"/>
    </row>
    <row r="4" spans="1:150" s="609" customFormat="1" ht="16.5" customHeight="1" thickBot="1">
      <c r="A4" s="1375" t="s">
        <v>257</v>
      </c>
      <c r="B4" s="1376"/>
      <c r="C4" s="1377"/>
      <c r="D4" s="1376" t="s">
        <v>263</v>
      </c>
      <c r="E4" s="1376"/>
      <c r="F4" s="1377"/>
      <c r="G4" s="1375" t="s">
        <v>257</v>
      </c>
      <c r="H4" s="1376"/>
      <c r="I4" s="1377"/>
      <c r="J4" s="1376" t="s">
        <v>263</v>
      </c>
      <c r="K4" s="1376"/>
      <c r="L4" s="1377"/>
      <c r="M4" s="1378" t="s">
        <v>257</v>
      </c>
      <c r="N4" s="1379"/>
      <c r="O4" s="1380"/>
      <c r="P4" s="1378" t="s">
        <v>263</v>
      </c>
      <c r="Q4" s="1379"/>
      <c r="R4" s="1380"/>
      <c r="S4" s="1378" t="s">
        <v>257</v>
      </c>
      <c r="T4" s="1379"/>
      <c r="U4" s="1380"/>
      <c r="V4" s="1378" t="s">
        <v>263</v>
      </c>
      <c r="W4" s="1379"/>
      <c r="X4" s="1380"/>
      <c r="Y4" s="1378" t="s">
        <v>257</v>
      </c>
      <c r="Z4" s="1379"/>
      <c r="AA4" s="1380"/>
      <c r="AB4" s="1378" t="s">
        <v>263</v>
      </c>
      <c r="AC4" s="1379"/>
      <c r="AD4" s="1380"/>
      <c r="AE4" s="1378" t="s">
        <v>257</v>
      </c>
      <c r="AF4" s="1379"/>
      <c r="AG4" s="1380"/>
      <c r="AH4" s="1379" t="s">
        <v>263</v>
      </c>
      <c r="AI4" s="1379"/>
      <c r="AJ4" s="1380"/>
      <c r="AK4" s="1378" t="s">
        <v>257</v>
      </c>
      <c r="AL4" s="1379"/>
      <c r="AM4" s="1380"/>
      <c r="AN4" s="1379" t="s">
        <v>263</v>
      </c>
      <c r="AO4" s="1379"/>
      <c r="AP4" s="1380"/>
      <c r="AQ4" s="1378" t="s">
        <v>257</v>
      </c>
      <c r="AR4" s="1379"/>
      <c r="AS4" s="1380"/>
      <c r="AT4" s="1378" t="s">
        <v>263</v>
      </c>
      <c r="AU4" s="1379"/>
      <c r="AV4" s="1380"/>
      <c r="AW4" s="1378" t="s">
        <v>257</v>
      </c>
      <c r="AX4" s="1379"/>
      <c r="AY4" s="1380"/>
      <c r="AZ4" s="1378" t="s">
        <v>263</v>
      </c>
      <c r="BA4" s="1379"/>
      <c r="BB4" s="1380"/>
      <c r="BC4" s="1378" t="s">
        <v>257</v>
      </c>
      <c r="BD4" s="1379"/>
      <c r="BE4" s="1380"/>
      <c r="BF4" s="1378" t="s">
        <v>263</v>
      </c>
      <c r="BG4" s="1379"/>
      <c r="BH4" s="1380"/>
      <c r="BI4" s="1378" t="s">
        <v>257</v>
      </c>
      <c r="BJ4" s="1379"/>
      <c r="BK4" s="1380"/>
      <c r="BL4" s="1378" t="s">
        <v>263</v>
      </c>
      <c r="BM4" s="1379"/>
      <c r="BN4" s="1380"/>
      <c r="BO4" s="1378" t="s">
        <v>257</v>
      </c>
      <c r="BP4" s="1379"/>
      <c r="BQ4" s="1380"/>
      <c r="BR4" s="1378" t="s">
        <v>263</v>
      </c>
      <c r="BS4" s="1379"/>
      <c r="BT4" s="1380"/>
      <c r="BU4" s="1378" t="s">
        <v>257</v>
      </c>
      <c r="BV4" s="1379"/>
      <c r="BW4" s="1380"/>
      <c r="BX4" s="1379" t="s">
        <v>263</v>
      </c>
      <c r="BY4" s="1379"/>
      <c r="BZ4" s="1380"/>
      <c r="CA4" s="1378" t="s">
        <v>257</v>
      </c>
      <c r="CB4" s="1379"/>
      <c r="CC4" s="1380"/>
      <c r="CD4" s="1378" t="s">
        <v>263</v>
      </c>
      <c r="CE4" s="1379"/>
      <c r="CF4" s="1380"/>
      <c r="CG4" s="1378" t="s">
        <v>257</v>
      </c>
      <c r="CH4" s="1379"/>
      <c r="CI4" s="1380"/>
      <c r="CJ4" s="1378" t="s">
        <v>263</v>
      </c>
      <c r="CK4" s="1379"/>
      <c r="CL4" s="1380"/>
      <c r="CM4" s="1378" t="s">
        <v>257</v>
      </c>
      <c r="CN4" s="1379"/>
      <c r="CO4" s="1380"/>
      <c r="CP4" s="1378" t="s">
        <v>263</v>
      </c>
      <c r="CQ4" s="1379"/>
      <c r="CR4" s="1380"/>
      <c r="CS4" s="1378" t="s">
        <v>257</v>
      </c>
      <c r="CT4" s="1379"/>
      <c r="CU4" s="1380"/>
      <c r="CV4" s="1378" t="s">
        <v>263</v>
      </c>
      <c r="CW4" s="1379"/>
      <c r="CX4" s="1380"/>
      <c r="CY4" s="1378" t="s">
        <v>257</v>
      </c>
      <c r="CZ4" s="1379"/>
      <c r="DA4" s="1380"/>
      <c r="DB4" s="1376" t="s">
        <v>263</v>
      </c>
      <c r="DC4" s="1376"/>
      <c r="DD4" s="1377"/>
      <c r="DE4" s="1378" t="s">
        <v>257</v>
      </c>
      <c r="DF4" s="1379"/>
      <c r="DG4" s="1380"/>
      <c r="DH4" s="1379" t="s">
        <v>263</v>
      </c>
      <c r="DI4" s="1379"/>
      <c r="DJ4" s="1380"/>
      <c r="DK4" s="1378" t="s">
        <v>257</v>
      </c>
      <c r="DL4" s="1379"/>
      <c r="DM4" s="1380"/>
      <c r="DN4" s="1379" t="s">
        <v>263</v>
      </c>
      <c r="DO4" s="1379"/>
      <c r="DP4" s="1380"/>
      <c r="DQ4" s="1379" t="s">
        <v>257</v>
      </c>
      <c r="DR4" s="1379"/>
      <c r="DS4" s="1380"/>
      <c r="DT4" s="1379" t="s">
        <v>263</v>
      </c>
      <c r="DU4" s="1379"/>
      <c r="DV4" s="1380"/>
      <c r="DW4" s="1378" t="s">
        <v>257</v>
      </c>
      <c r="DX4" s="1379"/>
      <c r="DY4" s="1380"/>
      <c r="DZ4" s="1378" t="s">
        <v>263</v>
      </c>
      <c r="EA4" s="1379"/>
      <c r="EB4" s="1380"/>
      <c r="EC4" s="1378" t="s">
        <v>257</v>
      </c>
      <c r="ED4" s="1379"/>
      <c r="EE4" s="1380"/>
      <c r="EF4" s="1379" t="s">
        <v>263</v>
      </c>
      <c r="EG4" s="1379"/>
      <c r="EH4" s="1380"/>
      <c r="EI4" s="1378" t="s">
        <v>257</v>
      </c>
      <c r="EJ4" s="1379"/>
      <c r="EK4" s="1380"/>
      <c r="EL4" s="1379" t="s">
        <v>263</v>
      </c>
      <c r="EM4" s="1379"/>
      <c r="EN4" s="1380"/>
      <c r="EO4" s="1378" t="s">
        <v>257</v>
      </c>
      <c r="EP4" s="1379"/>
      <c r="EQ4" s="1380"/>
      <c r="ER4" s="1379" t="s">
        <v>263</v>
      </c>
      <c r="ES4" s="1379"/>
      <c r="ET4" s="1380"/>
    </row>
    <row r="5" spans="1:150" s="609" customFormat="1" ht="66" thickBot="1">
      <c r="A5" s="832" t="s">
        <v>258</v>
      </c>
      <c r="B5" s="833" t="s">
        <v>259</v>
      </c>
      <c r="C5" s="973" t="s">
        <v>260</v>
      </c>
      <c r="D5" s="914" t="s">
        <v>258</v>
      </c>
      <c r="E5" s="914" t="s">
        <v>259</v>
      </c>
      <c r="F5" s="915" t="s">
        <v>261</v>
      </c>
      <c r="G5" s="829" t="s">
        <v>258</v>
      </c>
      <c r="H5" s="830" t="s">
        <v>259</v>
      </c>
      <c r="I5" s="831" t="s">
        <v>260</v>
      </c>
      <c r="J5" s="830" t="s">
        <v>258</v>
      </c>
      <c r="K5" s="830" t="s">
        <v>259</v>
      </c>
      <c r="L5" s="831" t="s">
        <v>261</v>
      </c>
      <c r="M5" s="829" t="s">
        <v>258</v>
      </c>
      <c r="N5" s="830" t="s">
        <v>259</v>
      </c>
      <c r="O5" s="831" t="s">
        <v>261</v>
      </c>
      <c r="P5" s="830" t="s">
        <v>258</v>
      </c>
      <c r="Q5" s="830" t="s">
        <v>259</v>
      </c>
      <c r="R5" s="831" t="s">
        <v>261</v>
      </c>
      <c r="S5" s="829" t="s">
        <v>258</v>
      </c>
      <c r="T5" s="830" t="s">
        <v>259</v>
      </c>
      <c r="U5" s="831" t="s">
        <v>261</v>
      </c>
      <c r="V5" s="829" t="s">
        <v>258</v>
      </c>
      <c r="W5" s="830" t="s">
        <v>259</v>
      </c>
      <c r="X5" s="831" t="s">
        <v>261</v>
      </c>
      <c r="Y5" s="829" t="s">
        <v>258</v>
      </c>
      <c r="Z5" s="830" t="s">
        <v>259</v>
      </c>
      <c r="AA5" s="831" t="s">
        <v>261</v>
      </c>
      <c r="AB5" s="829" t="s">
        <v>258</v>
      </c>
      <c r="AC5" s="830" t="s">
        <v>259</v>
      </c>
      <c r="AD5" s="831" t="s">
        <v>261</v>
      </c>
      <c r="AE5" s="829" t="s">
        <v>258</v>
      </c>
      <c r="AF5" s="830" t="s">
        <v>259</v>
      </c>
      <c r="AG5" s="831" t="s">
        <v>261</v>
      </c>
      <c r="AH5" s="830" t="s">
        <v>258</v>
      </c>
      <c r="AI5" s="830" t="s">
        <v>259</v>
      </c>
      <c r="AJ5" s="831" t="s">
        <v>261</v>
      </c>
      <c r="AK5" s="829" t="s">
        <v>258</v>
      </c>
      <c r="AL5" s="830" t="s">
        <v>259</v>
      </c>
      <c r="AM5" s="831" t="s">
        <v>261</v>
      </c>
      <c r="AN5" s="830" t="s">
        <v>258</v>
      </c>
      <c r="AO5" s="830" t="s">
        <v>259</v>
      </c>
      <c r="AP5" s="831" t="s">
        <v>261</v>
      </c>
      <c r="AQ5" s="829" t="s">
        <v>258</v>
      </c>
      <c r="AR5" s="830" t="s">
        <v>259</v>
      </c>
      <c r="AS5" s="831" t="s">
        <v>261</v>
      </c>
      <c r="AT5" s="829" t="s">
        <v>258</v>
      </c>
      <c r="AU5" s="830" t="s">
        <v>259</v>
      </c>
      <c r="AV5" s="831" t="s">
        <v>261</v>
      </c>
      <c r="AW5" s="829" t="s">
        <v>258</v>
      </c>
      <c r="AX5" s="830" t="s">
        <v>259</v>
      </c>
      <c r="AY5" s="831" t="s">
        <v>261</v>
      </c>
      <c r="AZ5" s="829" t="s">
        <v>258</v>
      </c>
      <c r="BA5" s="830" t="s">
        <v>259</v>
      </c>
      <c r="BB5" s="831" t="s">
        <v>261</v>
      </c>
      <c r="BC5" s="829" t="s">
        <v>258</v>
      </c>
      <c r="BD5" s="830" t="s">
        <v>259</v>
      </c>
      <c r="BE5" s="831" t="s">
        <v>261</v>
      </c>
      <c r="BF5" s="829" t="s">
        <v>258</v>
      </c>
      <c r="BG5" s="830" t="s">
        <v>259</v>
      </c>
      <c r="BH5" s="831" t="s">
        <v>261</v>
      </c>
      <c r="BI5" s="829" t="s">
        <v>258</v>
      </c>
      <c r="BJ5" s="830" t="s">
        <v>259</v>
      </c>
      <c r="BK5" s="831" t="s">
        <v>261</v>
      </c>
      <c r="BL5" s="829" t="s">
        <v>258</v>
      </c>
      <c r="BM5" s="830" t="s">
        <v>259</v>
      </c>
      <c r="BN5" s="831" t="s">
        <v>261</v>
      </c>
      <c r="BO5" s="829" t="s">
        <v>258</v>
      </c>
      <c r="BP5" s="830" t="s">
        <v>259</v>
      </c>
      <c r="BQ5" s="831" t="s">
        <v>261</v>
      </c>
      <c r="BR5" s="829" t="s">
        <v>258</v>
      </c>
      <c r="BS5" s="830" t="s">
        <v>259</v>
      </c>
      <c r="BT5" s="831" t="s">
        <v>261</v>
      </c>
      <c r="BU5" s="829" t="s">
        <v>258</v>
      </c>
      <c r="BV5" s="830" t="s">
        <v>259</v>
      </c>
      <c r="BW5" s="831" t="s">
        <v>261</v>
      </c>
      <c r="BX5" s="830" t="s">
        <v>258</v>
      </c>
      <c r="BY5" s="830" t="s">
        <v>259</v>
      </c>
      <c r="BZ5" s="831" t="s">
        <v>261</v>
      </c>
      <c r="CA5" s="829" t="s">
        <v>258</v>
      </c>
      <c r="CB5" s="830" t="s">
        <v>259</v>
      </c>
      <c r="CC5" s="831" t="s">
        <v>261</v>
      </c>
      <c r="CD5" s="829" t="s">
        <v>258</v>
      </c>
      <c r="CE5" s="830" t="s">
        <v>259</v>
      </c>
      <c r="CF5" s="831" t="s">
        <v>261</v>
      </c>
      <c r="CG5" s="829" t="s">
        <v>258</v>
      </c>
      <c r="CH5" s="830" t="s">
        <v>259</v>
      </c>
      <c r="CI5" s="831" t="s">
        <v>261</v>
      </c>
      <c r="CJ5" s="829" t="s">
        <v>258</v>
      </c>
      <c r="CK5" s="830" t="s">
        <v>259</v>
      </c>
      <c r="CL5" s="831" t="s">
        <v>261</v>
      </c>
      <c r="CM5" s="829" t="s">
        <v>258</v>
      </c>
      <c r="CN5" s="830" t="s">
        <v>259</v>
      </c>
      <c r="CO5" s="831" t="s">
        <v>261</v>
      </c>
      <c r="CP5" s="829" t="s">
        <v>258</v>
      </c>
      <c r="CQ5" s="830" t="s">
        <v>259</v>
      </c>
      <c r="CR5" s="831" t="s">
        <v>261</v>
      </c>
      <c r="CS5" s="829" t="s">
        <v>258</v>
      </c>
      <c r="CT5" s="830" t="s">
        <v>259</v>
      </c>
      <c r="CU5" s="831" t="s">
        <v>261</v>
      </c>
      <c r="CV5" s="829" t="s">
        <v>258</v>
      </c>
      <c r="CW5" s="830" t="s">
        <v>259</v>
      </c>
      <c r="CX5" s="831" t="s">
        <v>261</v>
      </c>
      <c r="CY5" s="829" t="s">
        <v>258</v>
      </c>
      <c r="CZ5" s="830" t="s">
        <v>259</v>
      </c>
      <c r="DA5" s="831" t="s">
        <v>261</v>
      </c>
      <c r="DB5" s="880" t="s">
        <v>258</v>
      </c>
      <c r="DC5" s="881" t="s">
        <v>259</v>
      </c>
      <c r="DD5" s="882" t="s">
        <v>261</v>
      </c>
      <c r="DE5" s="830" t="s">
        <v>258</v>
      </c>
      <c r="DF5" s="830" t="s">
        <v>259</v>
      </c>
      <c r="DG5" s="831" t="s">
        <v>261</v>
      </c>
      <c r="DH5" s="830" t="s">
        <v>258</v>
      </c>
      <c r="DI5" s="830" t="s">
        <v>259</v>
      </c>
      <c r="DJ5" s="831" t="s">
        <v>261</v>
      </c>
      <c r="DK5" s="829" t="s">
        <v>258</v>
      </c>
      <c r="DL5" s="830" t="s">
        <v>259</v>
      </c>
      <c r="DM5" s="831" t="s">
        <v>261</v>
      </c>
      <c r="DN5" s="830" t="s">
        <v>258</v>
      </c>
      <c r="DO5" s="830" t="s">
        <v>259</v>
      </c>
      <c r="DP5" s="831" t="s">
        <v>261</v>
      </c>
      <c r="DQ5" s="830" t="s">
        <v>258</v>
      </c>
      <c r="DR5" s="830" t="s">
        <v>259</v>
      </c>
      <c r="DS5" s="831" t="s">
        <v>261</v>
      </c>
      <c r="DT5" s="830" t="s">
        <v>258</v>
      </c>
      <c r="DU5" s="830" t="s">
        <v>259</v>
      </c>
      <c r="DV5" s="831" t="s">
        <v>261</v>
      </c>
      <c r="DW5" s="852" t="s">
        <v>258</v>
      </c>
      <c r="DX5" s="853" t="s">
        <v>259</v>
      </c>
      <c r="DY5" s="854" t="s">
        <v>261</v>
      </c>
      <c r="DZ5" s="852" t="s">
        <v>258</v>
      </c>
      <c r="EA5" s="853" t="s">
        <v>259</v>
      </c>
      <c r="EB5" s="854" t="s">
        <v>261</v>
      </c>
      <c r="EC5" s="829" t="s">
        <v>258</v>
      </c>
      <c r="ED5" s="830" t="s">
        <v>259</v>
      </c>
      <c r="EE5" s="831" t="s">
        <v>261</v>
      </c>
      <c r="EF5" s="830" t="s">
        <v>258</v>
      </c>
      <c r="EG5" s="830" t="s">
        <v>259</v>
      </c>
      <c r="EH5" s="831" t="s">
        <v>261</v>
      </c>
      <c r="EI5" s="829" t="s">
        <v>258</v>
      </c>
      <c r="EJ5" s="830" t="s">
        <v>259</v>
      </c>
      <c r="EK5" s="831" t="s">
        <v>261</v>
      </c>
      <c r="EL5" s="830" t="s">
        <v>258</v>
      </c>
      <c r="EM5" s="830" t="s">
        <v>259</v>
      </c>
      <c r="EN5" s="831" t="s">
        <v>261</v>
      </c>
      <c r="EO5" s="848" t="s">
        <v>258</v>
      </c>
      <c r="EP5" s="849" t="s">
        <v>259</v>
      </c>
      <c r="EQ5" s="831" t="s">
        <v>261</v>
      </c>
      <c r="ER5" s="830" t="s">
        <v>258</v>
      </c>
      <c r="ES5" s="830" t="s">
        <v>259</v>
      </c>
      <c r="ET5" s="831" t="s">
        <v>261</v>
      </c>
    </row>
    <row r="6" spans="1:153" s="777" customFormat="1" ht="15" thickBot="1">
      <c r="A6" s="855">
        <v>29046</v>
      </c>
      <c r="B6" s="856">
        <v>31194</v>
      </c>
      <c r="C6" s="857">
        <v>96</v>
      </c>
      <c r="D6" s="972">
        <v>89560</v>
      </c>
      <c r="E6" s="856">
        <v>96727</v>
      </c>
      <c r="F6" s="857">
        <v>648</v>
      </c>
      <c r="G6" s="858">
        <v>999</v>
      </c>
      <c r="H6" s="859">
        <v>999</v>
      </c>
      <c r="I6" s="860">
        <v>0.09</v>
      </c>
      <c r="J6" s="861">
        <v>12452</v>
      </c>
      <c r="K6" s="859">
        <v>10762</v>
      </c>
      <c r="L6" s="860">
        <v>36.98</v>
      </c>
      <c r="M6" s="858">
        <v>328</v>
      </c>
      <c r="N6" s="861">
        <v>326</v>
      </c>
      <c r="O6" s="860">
        <v>1.15</v>
      </c>
      <c r="P6" s="861">
        <v>8106</v>
      </c>
      <c r="Q6" s="859">
        <v>7858</v>
      </c>
      <c r="R6" s="860">
        <v>50.3</v>
      </c>
      <c r="S6" s="858">
        <v>34395</v>
      </c>
      <c r="T6" s="861">
        <v>31619</v>
      </c>
      <c r="U6" s="860">
        <v>139</v>
      </c>
      <c r="V6" s="858">
        <v>95545</v>
      </c>
      <c r="W6" s="859">
        <v>82771</v>
      </c>
      <c r="X6" s="860">
        <v>670</v>
      </c>
      <c r="Y6" s="858">
        <v>29526</v>
      </c>
      <c r="Z6" s="861">
        <v>29424</v>
      </c>
      <c r="AA6" s="860">
        <v>47.81</v>
      </c>
      <c r="AB6" s="858">
        <v>88241</v>
      </c>
      <c r="AC6" s="859">
        <v>88021</v>
      </c>
      <c r="AD6" s="860">
        <v>245.18</v>
      </c>
      <c r="AE6" s="858">
        <v>19648</v>
      </c>
      <c r="AF6" s="859">
        <v>18871</v>
      </c>
      <c r="AG6" s="860">
        <v>85.12</v>
      </c>
      <c r="AH6" s="861">
        <v>47080</v>
      </c>
      <c r="AI6" s="859">
        <v>44426</v>
      </c>
      <c r="AJ6" s="860">
        <v>383.27</v>
      </c>
      <c r="AK6" s="862">
        <v>7240</v>
      </c>
      <c r="AL6" s="863">
        <v>7195</v>
      </c>
      <c r="AM6" s="864">
        <v>31.81</v>
      </c>
      <c r="AN6" s="865">
        <v>12989</v>
      </c>
      <c r="AO6" s="863">
        <v>13384</v>
      </c>
      <c r="AP6" s="864">
        <v>55.4</v>
      </c>
      <c r="AQ6" s="858">
        <v>6247</v>
      </c>
      <c r="AR6" s="859">
        <v>6079</v>
      </c>
      <c r="AS6" s="860">
        <v>15.6</v>
      </c>
      <c r="AT6" s="858">
        <v>28679</v>
      </c>
      <c r="AU6" s="859">
        <v>26934</v>
      </c>
      <c r="AV6" s="860">
        <v>120.54</v>
      </c>
      <c r="AW6" s="858">
        <v>22679</v>
      </c>
      <c r="AX6" s="859">
        <v>22408</v>
      </c>
      <c r="AY6" s="860">
        <v>57.63</v>
      </c>
      <c r="AZ6" s="858">
        <v>68066</v>
      </c>
      <c r="BA6" s="859">
        <v>66172</v>
      </c>
      <c r="BB6" s="860">
        <v>290.16</v>
      </c>
      <c r="BC6" s="858">
        <v>6598</v>
      </c>
      <c r="BD6" s="859">
        <v>6413</v>
      </c>
      <c r="BE6" s="860">
        <v>24.34</v>
      </c>
      <c r="BF6" s="858">
        <v>22970</v>
      </c>
      <c r="BG6" s="859">
        <v>21791</v>
      </c>
      <c r="BH6" s="860">
        <v>124.98</v>
      </c>
      <c r="BI6" s="866">
        <v>83226</v>
      </c>
      <c r="BJ6" s="861">
        <v>84370</v>
      </c>
      <c r="BK6" s="860">
        <v>385.05</v>
      </c>
      <c r="BL6" s="858">
        <v>337133</v>
      </c>
      <c r="BM6" s="859">
        <v>343359</v>
      </c>
      <c r="BN6" s="860">
        <v>3513.47</v>
      </c>
      <c r="BO6" s="867">
        <v>75281</v>
      </c>
      <c r="BP6" s="868">
        <v>73274</v>
      </c>
      <c r="BQ6" s="869">
        <v>321.2</v>
      </c>
      <c r="BR6" s="867">
        <v>281654</v>
      </c>
      <c r="BS6" s="868">
        <v>269848</v>
      </c>
      <c r="BT6" s="869">
        <v>3282</v>
      </c>
      <c r="BU6" s="858">
        <v>2907</v>
      </c>
      <c r="BV6" s="859">
        <v>2738</v>
      </c>
      <c r="BW6" s="860">
        <v>16.16</v>
      </c>
      <c r="BX6" s="861">
        <v>8489</v>
      </c>
      <c r="BY6" s="859">
        <v>7952</v>
      </c>
      <c r="BZ6" s="860">
        <v>56.71</v>
      </c>
      <c r="CA6" s="858"/>
      <c r="CB6" s="859"/>
      <c r="CC6" s="860"/>
      <c r="CD6" s="858"/>
      <c r="CE6" s="859"/>
      <c r="CF6" s="869"/>
      <c r="CG6" s="858">
        <v>27159</v>
      </c>
      <c r="CH6" s="859">
        <v>27182</v>
      </c>
      <c r="CI6" s="860">
        <v>31.76</v>
      </c>
      <c r="CJ6" s="858">
        <v>103449</v>
      </c>
      <c r="CK6" s="859">
        <v>92498</v>
      </c>
      <c r="CL6" s="860">
        <v>786.88</v>
      </c>
      <c r="CM6" s="858">
        <v>68154</v>
      </c>
      <c r="CN6" s="859">
        <v>65468</v>
      </c>
      <c r="CO6" s="860">
        <v>432.01</v>
      </c>
      <c r="CP6" s="858">
        <v>196064</v>
      </c>
      <c r="CQ6" s="859">
        <v>186967</v>
      </c>
      <c r="CR6" s="860">
        <v>1676.29</v>
      </c>
      <c r="CS6" s="858">
        <v>27360</v>
      </c>
      <c r="CT6" s="859">
        <v>27360</v>
      </c>
      <c r="CU6" s="860">
        <v>153.18</v>
      </c>
      <c r="CV6" s="858">
        <v>61710</v>
      </c>
      <c r="CW6" s="859">
        <v>51140</v>
      </c>
      <c r="CX6" s="860">
        <v>420.88</v>
      </c>
      <c r="CY6" s="878">
        <v>22349</v>
      </c>
      <c r="CZ6" s="879">
        <v>21107</v>
      </c>
      <c r="DA6" s="980">
        <v>73.91</v>
      </c>
      <c r="DB6" s="883">
        <v>80468</v>
      </c>
      <c r="DC6" s="884">
        <v>74754</v>
      </c>
      <c r="DD6" s="885">
        <v>357.93</v>
      </c>
      <c r="DE6" s="861"/>
      <c r="DF6" s="859"/>
      <c r="DG6" s="860"/>
      <c r="DH6" s="861"/>
      <c r="DI6" s="859"/>
      <c r="DJ6" s="860"/>
      <c r="DK6" s="982">
        <v>172463</v>
      </c>
      <c r="DL6" s="982">
        <v>172463</v>
      </c>
      <c r="DM6" s="983">
        <v>697</v>
      </c>
      <c r="DN6" s="985">
        <v>527257</v>
      </c>
      <c r="DO6" s="982">
        <v>527257</v>
      </c>
      <c r="DP6" s="983">
        <v>4151</v>
      </c>
      <c r="DQ6" s="986">
        <v>52852</v>
      </c>
      <c r="DR6" s="986">
        <v>52058</v>
      </c>
      <c r="DS6" s="987">
        <v>80.22</v>
      </c>
      <c r="DT6" s="986">
        <v>62977</v>
      </c>
      <c r="DU6" s="986">
        <v>61375</v>
      </c>
      <c r="DV6" s="987">
        <v>130.82</v>
      </c>
      <c r="DW6" s="870">
        <v>12629</v>
      </c>
      <c r="DX6" s="871">
        <v>12629</v>
      </c>
      <c r="DY6" s="872">
        <v>77.76</v>
      </c>
      <c r="DZ6" s="873">
        <v>22441</v>
      </c>
      <c r="EA6" s="874">
        <v>22441</v>
      </c>
      <c r="EB6" s="875">
        <v>187.33</v>
      </c>
      <c r="EC6" s="989"/>
      <c r="ED6" s="989"/>
      <c r="EE6" s="973"/>
      <c r="EF6" s="989"/>
      <c r="EG6" s="989"/>
      <c r="EH6" s="973"/>
      <c r="EI6" s="858">
        <v>1879018</v>
      </c>
      <c r="EJ6" s="859">
        <v>1307437</v>
      </c>
      <c r="EK6" s="860">
        <v>3170.25</v>
      </c>
      <c r="EL6" s="861">
        <v>6624406</v>
      </c>
      <c r="EM6" s="859">
        <v>4866571</v>
      </c>
      <c r="EN6" s="860">
        <v>21697.43</v>
      </c>
      <c r="EO6" s="876">
        <f aca="true" t="shared" si="0" ref="EO6:ET6">SUM(A6+G6+M6+S6+Y6+AE6+AK6+AQ6+AW6+BC6+BI6+BO6+BU6+CA6+CG6+CM6+CS6+CY6+DE6+DK6+DQ6+DW6+EC6+EI6)</f>
        <v>2580104</v>
      </c>
      <c r="EP6" s="876">
        <f t="shared" si="0"/>
        <v>2000614</v>
      </c>
      <c r="EQ6" s="877">
        <f t="shared" si="0"/>
        <v>5937.05</v>
      </c>
      <c r="ER6" s="876">
        <f t="shared" si="0"/>
        <v>8779736</v>
      </c>
      <c r="ES6" s="876">
        <f t="shared" si="0"/>
        <v>6963008</v>
      </c>
      <c r="ET6" s="877">
        <f t="shared" si="0"/>
        <v>38885.549999999996</v>
      </c>
      <c r="EW6" s="916"/>
    </row>
    <row r="7" spans="1:150" ht="14.25">
      <c r="A7" s="368"/>
      <c r="B7" s="72"/>
      <c r="C7" s="834"/>
      <c r="D7" s="271"/>
      <c r="E7" s="72"/>
      <c r="F7" s="834"/>
      <c r="G7" s="2"/>
      <c r="H7" s="3"/>
      <c r="I7" s="4"/>
      <c r="J7" s="22"/>
      <c r="K7" s="3"/>
      <c r="L7" s="1"/>
      <c r="M7" s="2"/>
      <c r="N7" s="22"/>
      <c r="O7" s="4"/>
      <c r="P7" s="22"/>
      <c r="Q7" s="3"/>
      <c r="R7" s="4"/>
      <c r="S7" s="2"/>
      <c r="T7" s="22"/>
      <c r="U7" s="4"/>
      <c r="V7" s="2"/>
      <c r="W7" s="3"/>
      <c r="X7" s="4"/>
      <c r="Y7" s="2"/>
      <c r="Z7" s="22"/>
      <c r="AA7" s="4"/>
      <c r="AB7" s="2"/>
      <c r="AC7" s="3"/>
      <c r="AD7" s="4"/>
      <c r="AE7" s="2"/>
      <c r="AF7" s="360"/>
      <c r="AG7" s="361"/>
      <c r="AH7" s="22"/>
      <c r="AI7" s="3"/>
      <c r="AJ7" s="4"/>
      <c r="AK7" s="375"/>
      <c r="AL7" s="337"/>
      <c r="AM7" s="338"/>
      <c r="AN7" s="373"/>
      <c r="AO7" s="337"/>
      <c r="AP7" s="390"/>
      <c r="AQ7" s="2"/>
      <c r="AR7" s="3"/>
      <c r="AS7" s="4"/>
      <c r="AT7" s="2"/>
      <c r="AU7" s="3"/>
      <c r="AV7" s="4"/>
      <c r="AW7" s="2"/>
      <c r="AX7" s="3"/>
      <c r="AY7" s="4"/>
      <c r="AZ7" s="2"/>
      <c r="BA7" s="3"/>
      <c r="BB7" s="4"/>
      <c r="BC7" s="2"/>
      <c r="BD7" s="3"/>
      <c r="BE7" s="4"/>
      <c r="BF7" s="2"/>
      <c r="BG7" s="3"/>
      <c r="BH7" s="4"/>
      <c r="BI7" s="842"/>
      <c r="BJ7" s="22"/>
      <c r="BK7" s="504"/>
      <c r="BL7" s="2"/>
      <c r="BM7" s="3"/>
      <c r="BN7" s="4"/>
      <c r="BO7" s="2"/>
      <c r="BP7" s="3"/>
      <c r="BQ7" s="4"/>
      <c r="BR7" s="2"/>
      <c r="BS7" s="3"/>
      <c r="BT7" s="4"/>
      <c r="BU7" s="245"/>
      <c r="BV7" s="5"/>
      <c r="BW7" s="6"/>
      <c r="BX7" s="974"/>
      <c r="BY7" s="5"/>
      <c r="BZ7" s="1"/>
      <c r="CA7" s="2"/>
      <c r="CB7" s="3"/>
      <c r="CC7" s="4"/>
      <c r="CD7" s="2"/>
      <c r="CE7" s="3"/>
      <c r="CF7" s="4"/>
      <c r="CG7" s="2"/>
      <c r="CH7" s="3"/>
      <c r="CI7" s="4"/>
      <c r="CJ7" s="2"/>
      <c r="CK7" s="3"/>
      <c r="CL7" s="4"/>
      <c r="CM7" s="2"/>
      <c r="CN7" s="3"/>
      <c r="CO7" s="4"/>
      <c r="CP7" s="2"/>
      <c r="CQ7" s="3"/>
      <c r="CR7" s="4"/>
      <c r="CS7" s="2"/>
      <c r="CT7" s="3"/>
      <c r="CU7" s="4"/>
      <c r="CV7" s="2"/>
      <c r="CW7" s="3"/>
      <c r="CX7" s="4"/>
      <c r="CY7" s="2"/>
      <c r="CZ7" s="3"/>
      <c r="DA7" s="4"/>
      <c r="DB7" s="2"/>
      <c r="DC7" s="3"/>
      <c r="DD7" s="4"/>
      <c r="DE7" s="26"/>
      <c r="DF7" s="3"/>
      <c r="DG7" s="4"/>
      <c r="DH7" s="22"/>
      <c r="DI7" s="3"/>
      <c r="DJ7" s="4"/>
      <c r="DK7" s="2"/>
      <c r="DL7" s="22"/>
      <c r="DM7" s="4"/>
      <c r="DN7" s="971"/>
      <c r="DO7" s="339"/>
      <c r="DP7" s="340"/>
      <c r="DQ7" s="984"/>
      <c r="DR7" s="246"/>
      <c r="DS7" s="329"/>
      <c r="DT7" s="984"/>
      <c r="DU7" s="246"/>
      <c r="DV7" s="329"/>
      <c r="DW7" s="341"/>
      <c r="DX7" s="247"/>
      <c r="DY7" s="330"/>
      <c r="DZ7" s="328"/>
      <c r="EA7" s="247"/>
      <c r="EB7" s="330"/>
      <c r="EC7" s="22"/>
      <c r="ED7" s="3"/>
      <c r="EE7" s="4"/>
      <c r="EF7" s="22"/>
      <c r="EG7" s="3"/>
      <c r="EH7" s="1"/>
      <c r="EI7" s="341"/>
      <c r="EJ7" s="247"/>
      <c r="EK7" s="330"/>
      <c r="EL7" s="328"/>
      <c r="EM7" s="247"/>
      <c r="EN7" s="330"/>
      <c r="EO7" s="522"/>
      <c r="EP7" s="522"/>
      <c r="EQ7" s="652"/>
      <c r="ER7" s="522"/>
      <c r="ES7" s="522"/>
      <c r="ET7" s="652"/>
    </row>
    <row r="8" spans="1:150" ht="14.25">
      <c r="A8" s="368"/>
      <c r="B8" s="72"/>
      <c r="C8" s="834"/>
      <c r="D8" s="271"/>
      <c r="E8" s="72"/>
      <c r="F8" s="834"/>
      <c r="G8" s="2"/>
      <c r="H8" s="3"/>
      <c r="I8" s="4"/>
      <c r="J8" s="22"/>
      <c r="K8" s="3"/>
      <c r="L8" s="1"/>
      <c r="M8" s="2"/>
      <c r="N8" s="22"/>
      <c r="O8" s="4"/>
      <c r="P8" s="22"/>
      <c r="Q8" s="3"/>
      <c r="R8" s="4"/>
      <c r="S8" s="2"/>
      <c r="T8" s="22"/>
      <c r="U8" s="4"/>
      <c r="V8" s="2"/>
      <c r="W8" s="3"/>
      <c r="X8" s="4"/>
      <c r="Y8" s="2"/>
      <c r="Z8" s="22"/>
      <c r="AA8" s="4"/>
      <c r="AB8" s="2"/>
      <c r="AC8" s="3"/>
      <c r="AD8" s="4"/>
      <c r="AE8" s="342"/>
      <c r="AF8" s="360"/>
      <c r="AG8" s="361"/>
      <c r="AH8" s="837"/>
      <c r="AI8" s="3"/>
      <c r="AJ8" s="4"/>
      <c r="AK8" s="342"/>
      <c r="AL8" s="343"/>
      <c r="AM8" s="348"/>
      <c r="AN8" s="837"/>
      <c r="AO8" s="343"/>
      <c r="AP8" s="344"/>
      <c r="AQ8" s="2"/>
      <c r="AR8" s="3"/>
      <c r="AS8" s="4"/>
      <c r="AT8" s="2"/>
      <c r="AU8" s="3"/>
      <c r="AV8" s="4"/>
      <c r="AW8" s="2"/>
      <c r="AX8" s="3"/>
      <c r="AY8" s="4"/>
      <c r="AZ8" s="2"/>
      <c r="BA8" s="3"/>
      <c r="BB8" s="4"/>
      <c r="BC8" s="2"/>
      <c r="BD8" s="3"/>
      <c r="BE8" s="4"/>
      <c r="BF8" s="2"/>
      <c r="BG8" s="3"/>
      <c r="BH8" s="348"/>
      <c r="BI8" s="843"/>
      <c r="BJ8" s="837"/>
      <c r="BK8" s="348"/>
      <c r="BL8" s="342"/>
      <c r="BM8" s="343"/>
      <c r="BN8" s="348"/>
      <c r="BO8" s="2"/>
      <c r="BP8" s="3"/>
      <c r="BQ8" s="4"/>
      <c r="BR8" s="2"/>
      <c r="BS8" s="3"/>
      <c r="BT8" s="4"/>
      <c r="BU8" s="345"/>
      <c r="BV8" s="346"/>
      <c r="BW8" s="347"/>
      <c r="BX8" s="975"/>
      <c r="BY8" s="346"/>
      <c r="BZ8" s="347"/>
      <c r="CA8" s="2"/>
      <c r="CB8" s="3"/>
      <c r="CC8" s="4"/>
      <c r="CD8" s="2"/>
      <c r="CE8" s="3"/>
      <c r="CF8" s="4"/>
      <c r="CG8" s="2"/>
      <c r="CH8" s="3"/>
      <c r="CI8" s="4"/>
      <c r="CJ8" s="2"/>
      <c r="CK8" s="3"/>
      <c r="CL8" s="4"/>
      <c r="CM8" s="2"/>
      <c r="CN8" s="3"/>
      <c r="CO8" s="4"/>
      <c r="CP8" s="2"/>
      <c r="CQ8" s="3"/>
      <c r="CR8" s="4"/>
      <c r="CS8" s="2"/>
      <c r="CT8" s="3"/>
      <c r="CU8" s="4"/>
      <c r="CV8" s="2"/>
      <c r="CW8" s="3"/>
      <c r="CX8" s="4"/>
      <c r="CY8" s="2"/>
      <c r="CZ8" s="3"/>
      <c r="DA8" s="4"/>
      <c r="DB8" s="2"/>
      <c r="DC8" s="3"/>
      <c r="DD8" s="4"/>
      <c r="DE8" s="26"/>
      <c r="DF8" s="3"/>
      <c r="DG8" s="4"/>
      <c r="DH8" s="22"/>
      <c r="DI8" s="3"/>
      <c r="DJ8" s="4"/>
      <c r="DK8" s="2"/>
      <c r="DL8" s="22"/>
      <c r="DM8" s="4"/>
      <c r="DN8" s="971"/>
      <c r="DO8" s="339"/>
      <c r="DP8" s="340"/>
      <c r="DQ8" s="984"/>
      <c r="DR8" s="246"/>
      <c r="DS8" s="329"/>
      <c r="DT8" s="984"/>
      <c r="DU8" s="246"/>
      <c r="DV8" s="329"/>
      <c r="DW8" s="341"/>
      <c r="DX8" s="247"/>
      <c r="DY8" s="330"/>
      <c r="DZ8" s="328"/>
      <c r="EA8" s="247"/>
      <c r="EB8" s="330"/>
      <c r="EC8" s="22"/>
      <c r="ED8" s="3"/>
      <c r="EE8" s="4"/>
      <c r="EF8" s="22"/>
      <c r="EG8" s="3"/>
      <c r="EH8" s="1"/>
      <c r="EI8" s="341"/>
      <c r="EJ8" s="247"/>
      <c r="EK8" s="330"/>
      <c r="EL8" s="328"/>
      <c r="EM8" s="247"/>
      <c r="EN8" s="330"/>
      <c r="EO8" s="522"/>
      <c r="EP8" s="522"/>
      <c r="EQ8" s="652"/>
      <c r="ER8" s="522"/>
      <c r="ES8" s="522"/>
      <c r="ET8" s="652"/>
    </row>
    <row r="9" spans="1:150" ht="14.25">
      <c r="A9" s="368"/>
      <c r="B9" s="72"/>
      <c r="C9" s="834"/>
      <c r="D9" s="271"/>
      <c r="E9" s="72"/>
      <c r="F9" s="834"/>
      <c r="G9" s="2"/>
      <c r="H9" s="3"/>
      <c r="I9" s="4"/>
      <c r="J9" s="22"/>
      <c r="K9" s="3"/>
      <c r="L9" s="1"/>
      <c r="M9" s="2"/>
      <c r="N9" s="22"/>
      <c r="O9" s="4"/>
      <c r="P9" s="22"/>
      <c r="Q9" s="3"/>
      <c r="R9" s="4"/>
      <c r="S9" s="2"/>
      <c r="T9" s="22"/>
      <c r="U9" s="4"/>
      <c r="V9" s="2"/>
      <c r="W9" s="3"/>
      <c r="X9" s="4"/>
      <c r="Y9" s="2"/>
      <c r="Z9" s="22"/>
      <c r="AA9" s="4"/>
      <c r="AB9" s="2"/>
      <c r="AC9" s="3"/>
      <c r="AD9" s="4"/>
      <c r="AE9" s="2"/>
      <c r="AF9" s="360"/>
      <c r="AG9" s="361"/>
      <c r="AH9" s="22"/>
      <c r="AI9" s="3"/>
      <c r="AJ9" s="4"/>
      <c r="AK9" s="2"/>
      <c r="AL9" s="3"/>
      <c r="AM9" s="4"/>
      <c r="AN9" s="22"/>
      <c r="AO9" s="3"/>
      <c r="AP9" s="1"/>
      <c r="AQ9" s="2"/>
      <c r="AR9" s="3"/>
      <c r="AS9" s="4"/>
      <c r="AT9" s="2"/>
      <c r="AU9" s="3"/>
      <c r="AV9" s="4"/>
      <c r="AW9" s="2"/>
      <c r="AX9" s="3"/>
      <c r="AY9" s="4"/>
      <c r="AZ9" s="2"/>
      <c r="BA9" s="3"/>
      <c r="BB9" s="4"/>
      <c r="BC9" s="2"/>
      <c r="BD9" s="3"/>
      <c r="BE9" s="4"/>
      <c r="BF9" s="2"/>
      <c r="BG9" s="3"/>
      <c r="BH9" s="4"/>
      <c r="BI9" s="842"/>
      <c r="BJ9" s="22"/>
      <c r="BK9" s="348"/>
      <c r="BL9" s="2"/>
      <c r="BM9" s="3"/>
      <c r="BN9" s="4"/>
      <c r="BO9" s="2"/>
      <c r="BP9" s="3"/>
      <c r="BQ9" s="4"/>
      <c r="BR9" s="2"/>
      <c r="BS9" s="3"/>
      <c r="BT9" s="4"/>
      <c r="BU9" s="245"/>
      <c r="BV9" s="5"/>
      <c r="BW9" s="6"/>
      <c r="BX9" s="974"/>
      <c r="BY9" s="5"/>
      <c r="BZ9" s="1"/>
      <c r="CA9" s="2"/>
      <c r="CB9" s="3"/>
      <c r="CC9" s="4"/>
      <c r="CD9" s="2"/>
      <c r="CE9" s="3"/>
      <c r="CF9" s="4"/>
      <c r="CG9" s="2"/>
      <c r="CH9" s="3"/>
      <c r="CI9" s="4"/>
      <c r="CJ9" s="2"/>
      <c r="CK9" s="3"/>
      <c r="CL9" s="4"/>
      <c r="CM9" s="2"/>
      <c r="CN9" s="3"/>
      <c r="CO9" s="4"/>
      <c r="CP9" s="2"/>
      <c r="CQ9" s="3"/>
      <c r="CR9" s="4"/>
      <c r="CS9" s="2"/>
      <c r="CT9" s="3"/>
      <c r="CU9" s="4"/>
      <c r="CV9" s="2"/>
      <c r="CW9" s="3"/>
      <c r="CX9" s="4"/>
      <c r="CY9" s="2"/>
      <c r="CZ9" s="3"/>
      <c r="DA9" s="4"/>
      <c r="DB9" s="2"/>
      <c r="DC9" s="3"/>
      <c r="DD9" s="4"/>
      <c r="DE9" s="26"/>
      <c r="DF9" s="3"/>
      <c r="DG9" s="4"/>
      <c r="DH9" s="22"/>
      <c r="DI9" s="3"/>
      <c r="DJ9" s="4"/>
      <c r="DK9" s="2"/>
      <c r="DL9" s="22"/>
      <c r="DM9" s="4"/>
      <c r="DN9" s="971"/>
      <c r="DO9" s="339"/>
      <c r="DP9" s="340"/>
      <c r="DQ9" s="984"/>
      <c r="DR9" s="246"/>
      <c r="DS9" s="329"/>
      <c r="DT9" s="984"/>
      <c r="DU9" s="246"/>
      <c r="DV9" s="329"/>
      <c r="DW9" s="341"/>
      <c r="DX9" s="247"/>
      <c r="DY9" s="330"/>
      <c r="DZ9" s="328"/>
      <c r="EA9" s="247"/>
      <c r="EB9" s="330"/>
      <c r="EC9" s="22"/>
      <c r="ED9" s="3"/>
      <c r="EE9" s="4"/>
      <c r="EF9" s="22"/>
      <c r="EG9" s="3"/>
      <c r="EH9" s="1"/>
      <c r="EI9" s="341"/>
      <c r="EJ9" s="247"/>
      <c r="EK9" s="330"/>
      <c r="EL9" s="328"/>
      <c r="EM9" s="247"/>
      <c r="EN9" s="330"/>
      <c r="EO9" s="522"/>
      <c r="EP9" s="522"/>
      <c r="EQ9" s="652"/>
      <c r="ER9" s="522"/>
      <c r="ES9" s="522"/>
      <c r="ET9" s="652"/>
    </row>
    <row r="10" spans="1:150" ht="15" thickBot="1">
      <c r="A10" s="835"/>
      <c r="B10" s="349"/>
      <c r="C10" s="836"/>
      <c r="D10" s="365"/>
      <c r="E10" s="349"/>
      <c r="F10" s="836"/>
      <c r="G10" s="350"/>
      <c r="H10" s="10"/>
      <c r="I10" s="351"/>
      <c r="J10" s="352"/>
      <c r="K10" s="10"/>
      <c r="L10" s="391"/>
      <c r="M10" s="350"/>
      <c r="N10" s="352"/>
      <c r="O10" s="351"/>
      <c r="P10" s="352"/>
      <c r="Q10" s="10"/>
      <c r="R10" s="351"/>
      <c r="S10" s="350"/>
      <c r="T10" s="352"/>
      <c r="U10" s="351"/>
      <c r="V10" s="350"/>
      <c r="W10" s="10"/>
      <c r="X10" s="351"/>
      <c r="Y10" s="350"/>
      <c r="Z10" s="352"/>
      <c r="AA10" s="351"/>
      <c r="AB10" s="350"/>
      <c r="AC10" s="10"/>
      <c r="AD10" s="351"/>
      <c r="AE10" s="838"/>
      <c r="AF10" s="612"/>
      <c r="AG10" s="839"/>
      <c r="AH10" s="840"/>
      <c r="AI10" s="10"/>
      <c r="AJ10" s="351"/>
      <c r="AK10" s="350"/>
      <c r="AL10" s="10"/>
      <c r="AM10" s="351"/>
      <c r="AN10" s="352"/>
      <c r="AO10" s="10"/>
      <c r="AP10" s="391"/>
      <c r="AQ10" s="350"/>
      <c r="AR10" s="10"/>
      <c r="AS10" s="351"/>
      <c r="AT10" s="350"/>
      <c r="AU10" s="10"/>
      <c r="AV10" s="351"/>
      <c r="AW10" s="350"/>
      <c r="AX10" s="10"/>
      <c r="AY10" s="351"/>
      <c r="AZ10" s="350"/>
      <c r="BA10" s="10"/>
      <c r="BB10" s="351"/>
      <c r="BC10" s="350"/>
      <c r="BD10" s="10"/>
      <c r="BE10" s="351"/>
      <c r="BF10" s="350"/>
      <c r="BG10" s="10"/>
      <c r="BH10" s="841"/>
      <c r="BI10" s="844"/>
      <c r="BJ10" s="840"/>
      <c r="BK10" s="841"/>
      <c r="BL10" s="838"/>
      <c r="BM10" s="845"/>
      <c r="BN10" s="841"/>
      <c r="BO10" s="350"/>
      <c r="BP10" s="10"/>
      <c r="BQ10" s="351"/>
      <c r="BR10" s="350"/>
      <c r="BS10" s="10"/>
      <c r="BT10" s="351"/>
      <c r="BU10" s="976"/>
      <c r="BV10" s="977"/>
      <c r="BW10" s="978"/>
      <c r="BX10" s="979"/>
      <c r="BY10" s="977"/>
      <c r="BZ10" s="391"/>
      <c r="CA10" s="350"/>
      <c r="CB10" s="10"/>
      <c r="CC10" s="351"/>
      <c r="CD10" s="350"/>
      <c r="CE10" s="10"/>
      <c r="CF10" s="351"/>
      <c r="CG10" s="350"/>
      <c r="CH10" s="10"/>
      <c r="CI10" s="351"/>
      <c r="CJ10" s="350"/>
      <c r="CK10" s="10"/>
      <c r="CL10" s="351"/>
      <c r="CM10" s="350"/>
      <c r="CN10" s="10"/>
      <c r="CO10" s="351"/>
      <c r="CP10" s="350"/>
      <c r="CQ10" s="10"/>
      <c r="CR10" s="351"/>
      <c r="CS10" s="350"/>
      <c r="CT10" s="10"/>
      <c r="CU10" s="351"/>
      <c r="CV10" s="350"/>
      <c r="CW10" s="10"/>
      <c r="CX10" s="351"/>
      <c r="CY10" s="350"/>
      <c r="CZ10" s="10"/>
      <c r="DA10" s="351"/>
      <c r="DB10" s="350"/>
      <c r="DC10" s="10"/>
      <c r="DD10" s="351"/>
      <c r="DE10" s="70"/>
      <c r="DF10" s="10"/>
      <c r="DG10" s="351"/>
      <c r="DH10" s="352"/>
      <c r="DI10" s="10"/>
      <c r="DJ10" s="351"/>
      <c r="DK10" s="350"/>
      <c r="DL10" s="352"/>
      <c r="DM10" s="351"/>
      <c r="DN10" s="981"/>
      <c r="DO10" s="846"/>
      <c r="DP10" s="847"/>
      <c r="DQ10" s="988"/>
      <c r="DR10" s="353"/>
      <c r="DS10" s="354"/>
      <c r="DT10" s="988"/>
      <c r="DU10" s="353"/>
      <c r="DV10" s="354"/>
      <c r="DW10" s="355"/>
      <c r="DX10" s="333"/>
      <c r="DY10" s="334"/>
      <c r="DZ10" s="332"/>
      <c r="EA10" s="333"/>
      <c r="EB10" s="334"/>
      <c r="EC10" s="352"/>
      <c r="ED10" s="10"/>
      <c r="EE10" s="351"/>
      <c r="EF10" s="352"/>
      <c r="EG10" s="10"/>
      <c r="EH10" s="391"/>
      <c r="EI10" s="355"/>
      <c r="EJ10" s="333"/>
      <c r="EK10" s="334"/>
      <c r="EL10" s="332"/>
      <c r="EM10" s="333"/>
      <c r="EN10" s="334"/>
      <c r="EO10" s="850"/>
      <c r="EP10" s="850"/>
      <c r="EQ10" s="851"/>
      <c r="ER10" s="850"/>
      <c r="ES10" s="850"/>
      <c r="ET10" s="851"/>
    </row>
  </sheetData>
  <sheetProtection/>
  <mergeCells count="76">
    <mergeCell ref="EL4:EN4"/>
    <mergeCell ref="EO3:ET3"/>
    <mergeCell ref="EO4:EQ4"/>
    <mergeCell ref="ER4:ET4"/>
    <mergeCell ref="DN4:DP4"/>
    <mergeCell ref="DQ4:DS4"/>
    <mergeCell ref="DT4:DV4"/>
    <mergeCell ref="DW4:DY4"/>
    <mergeCell ref="DZ4:EB4"/>
    <mergeCell ref="EC4:EE4"/>
    <mergeCell ref="CV4:CX4"/>
    <mergeCell ref="CY4:DA4"/>
    <mergeCell ref="DB4:DD4"/>
    <mergeCell ref="DE4:DG4"/>
    <mergeCell ref="DH4:DJ4"/>
    <mergeCell ref="DK4:DM4"/>
    <mergeCell ref="CD4:CF4"/>
    <mergeCell ref="CG4:CI4"/>
    <mergeCell ref="CJ4:CL4"/>
    <mergeCell ref="CM4:CO4"/>
    <mergeCell ref="CP4:CR4"/>
    <mergeCell ref="CS4:CU4"/>
    <mergeCell ref="BL4:BN4"/>
    <mergeCell ref="BO4:BQ4"/>
    <mergeCell ref="BR4:BT4"/>
    <mergeCell ref="BU4:BW4"/>
    <mergeCell ref="BX4:BZ4"/>
    <mergeCell ref="CA4:CC4"/>
    <mergeCell ref="AN4:AP4"/>
    <mergeCell ref="AQ4:AS4"/>
    <mergeCell ref="EF4:EH4"/>
    <mergeCell ref="EI4:EK4"/>
    <mergeCell ref="AT4:AV4"/>
    <mergeCell ref="AW4:AY4"/>
    <mergeCell ref="AZ4:BB4"/>
    <mergeCell ref="BC4:BE4"/>
    <mergeCell ref="BF4:BH4"/>
    <mergeCell ref="BI4:BK4"/>
    <mergeCell ref="S4:U4"/>
    <mergeCell ref="V4:X4"/>
    <mergeCell ref="Y4:AA4"/>
    <mergeCell ref="AB4:AD4"/>
    <mergeCell ref="AH4:AJ4"/>
    <mergeCell ref="AK4:AM4"/>
    <mergeCell ref="DW3:EB3"/>
    <mergeCell ref="EC3:EH3"/>
    <mergeCell ref="EI3:EN3"/>
    <mergeCell ref="A4:C4"/>
    <mergeCell ref="D4:F4"/>
    <mergeCell ref="G4:I4"/>
    <mergeCell ref="J4:L4"/>
    <mergeCell ref="AE4:AG4"/>
    <mergeCell ref="M4:O4"/>
    <mergeCell ref="P4:R4"/>
    <mergeCell ref="CM3:CR3"/>
    <mergeCell ref="CS3:CX3"/>
    <mergeCell ref="CY3:DD3"/>
    <mergeCell ref="DE3:DJ3"/>
    <mergeCell ref="DK3:DP3"/>
    <mergeCell ref="DQ3:DV3"/>
    <mergeCell ref="BC3:BH3"/>
    <mergeCell ref="BJ3:BN3"/>
    <mergeCell ref="BO3:BT3"/>
    <mergeCell ref="BU3:BZ3"/>
    <mergeCell ref="CA3:CF3"/>
    <mergeCell ref="CG3:CL3"/>
    <mergeCell ref="A2:EN2"/>
    <mergeCell ref="A3:F3"/>
    <mergeCell ref="G3:L3"/>
    <mergeCell ref="M3:R3"/>
    <mergeCell ref="S3:X3"/>
    <mergeCell ref="Y3:AD3"/>
    <mergeCell ref="AE3:AJ3"/>
    <mergeCell ref="AK3:AP3"/>
    <mergeCell ref="AQ3:AV3"/>
    <mergeCell ref="AW3:B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 Sandeep</dc:creator>
  <cp:keywords/>
  <dc:description/>
  <cp:lastModifiedBy>OK</cp:lastModifiedBy>
  <dcterms:created xsi:type="dcterms:W3CDTF">2019-02-21T06:27:16Z</dcterms:created>
  <dcterms:modified xsi:type="dcterms:W3CDTF">2019-12-23T06:50:13Z</dcterms:modified>
  <cp:category/>
  <cp:version/>
  <cp:contentType/>
  <cp:contentStatus/>
</cp:coreProperties>
</file>